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6\OFS\PDF Para publicar en página oficial del SMAPAM\2025\ANUAL 2025\abiertos\"/>
    </mc:Choice>
  </mc:AlternateContent>
  <xr:revisionPtr revIDLastSave="0" documentId="13_ncr:1_{5097BECC-D6BB-4F9C-90DF-4DDFD2FC2369}" xr6:coauthVersionLast="47" xr6:coauthVersionMax="47" xr10:uidLastSave="{00000000-0000-0000-0000-000000000000}"/>
  <bookViews>
    <workbookView xWindow="-120" yWindow="-120" windowWidth="29040" windowHeight="15720" tabRatio="9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1'!$A$1:$F$83</definedName>
    <definedName name="_xlnm.Print_Area" localSheetId="1">'Formato 2'!$A$1:$H$46</definedName>
    <definedName name="_xlnm.Print_Area" localSheetId="2">'Formato 3'!$A$1:$K$21</definedName>
    <definedName name="_xlnm.Print_Area" localSheetId="3">'Formato 4'!$A$1:$D$75</definedName>
    <definedName name="_xlnm.Print_Area" localSheetId="4">'Formato 5'!$A$1:$G$76</definedName>
    <definedName name="_xlnm.Print_Area" localSheetId="5">'Formato 6 a)'!$A$1:$G$160</definedName>
    <definedName name="_xlnm.Print_Area" localSheetId="6">'Formato 6 b)'!$A$1:$G$30</definedName>
    <definedName name="_xlnm.Print_Area" localSheetId="7">'Formato 6 c)'!$A$1:$G$78</definedName>
    <definedName name="_xlnm.Print_Area" localSheetId="8">'Formato 6 d)'!$A$1:$G$34</definedName>
    <definedName name="_xlnm.Print_Area" localSheetId="9">'Formato 7 a)'!$A$1:$G$37</definedName>
    <definedName name="_xlnm.Print_Area" localSheetId="10">'Formato 7 b)'!$A$1:$G$30</definedName>
    <definedName name="_xlnm.Print_Area" localSheetId="11">'Formato 7 c)'!$A$1:$G$40</definedName>
    <definedName name="_xlnm.Print_Area" localSheetId="12">'Formato 7 d)'!$A$1:$G$33</definedName>
    <definedName name="_xlnm.Print_Area" localSheetId="13">'Formato 8'!$A$1:$F$67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7" l="1"/>
  <c r="D60" i="7"/>
  <c r="C61" i="7"/>
  <c r="C60" i="7"/>
  <c r="B61" i="7"/>
  <c r="B60" i="7"/>
  <c r="B59" i="7"/>
  <c r="D52" i="7"/>
  <c r="C52" i="7"/>
  <c r="B52" i="7"/>
  <c r="D31" i="7"/>
  <c r="C31" i="7"/>
  <c r="B31" i="7"/>
  <c r="D29" i="7"/>
  <c r="C29" i="7"/>
  <c r="B29" i="7"/>
  <c r="B22" i="7"/>
  <c r="C8" i="5"/>
  <c r="C21" i="5" s="1"/>
  <c r="C23" i="5" s="1"/>
  <c r="C25" i="5" s="1"/>
  <c r="C33" i="5" s="1"/>
  <c r="C17" i="5"/>
  <c r="C13" i="5"/>
  <c r="E10" i="7"/>
  <c r="E18" i="7"/>
  <c r="E28" i="7"/>
  <c r="E48" i="7"/>
  <c r="E58" i="7"/>
  <c r="E71" i="7"/>
  <c r="G15" i="6"/>
  <c r="G41" i="6" s="1"/>
  <c r="G34" i="6"/>
  <c r="D103" i="7"/>
  <c r="C37" i="5"/>
  <c r="C40" i="5"/>
  <c r="C44" i="5"/>
  <c r="G55" i="9"/>
  <c r="G21" i="9"/>
  <c r="G19" i="9" s="1"/>
  <c r="G9" i="9" s="1"/>
  <c r="G21" i="8"/>
  <c r="G22" i="8"/>
  <c r="G23" i="8"/>
  <c r="G24" i="8"/>
  <c r="G25" i="8"/>
  <c r="G26" i="8"/>
  <c r="G27" i="8"/>
  <c r="G20" i="8"/>
  <c r="G11" i="8"/>
  <c r="G12" i="8"/>
  <c r="G13" i="8"/>
  <c r="G14" i="8"/>
  <c r="G15" i="8"/>
  <c r="G16" i="8"/>
  <c r="G17" i="8"/>
  <c r="G10" i="8"/>
  <c r="D37" i="5"/>
  <c r="D40" i="5"/>
  <c r="D44" i="5"/>
  <c r="D11" i="5"/>
  <c r="B37" i="5"/>
  <c r="B40" i="5"/>
  <c r="B44" i="5"/>
  <c r="B11" i="5"/>
  <c r="F6" i="2"/>
  <c r="E6" i="2"/>
  <c r="A2" i="25"/>
  <c r="G17" i="22"/>
  <c r="F17" i="22"/>
  <c r="E17" i="22"/>
  <c r="E6" i="22"/>
  <c r="E28" i="22"/>
  <c r="D17" i="22"/>
  <c r="C17" i="22"/>
  <c r="B17" i="22"/>
  <c r="G6" i="22"/>
  <c r="F6" i="22"/>
  <c r="D6" i="22"/>
  <c r="C6" i="22"/>
  <c r="C28" i="22"/>
  <c r="B6" i="22"/>
  <c r="A2" i="22"/>
  <c r="D18" i="19"/>
  <c r="D7" i="19"/>
  <c r="D29" i="19"/>
  <c r="E18" i="19"/>
  <c r="E7" i="19"/>
  <c r="E29" i="19"/>
  <c r="F18" i="19"/>
  <c r="F7" i="19"/>
  <c r="F29" i="19"/>
  <c r="G18" i="19"/>
  <c r="G7" i="19"/>
  <c r="G29" i="19"/>
  <c r="B18" i="19"/>
  <c r="B7" i="19"/>
  <c r="B29" i="19"/>
  <c r="C18" i="19"/>
  <c r="G27" i="20"/>
  <c r="F27" i="20"/>
  <c r="E27" i="20"/>
  <c r="D27" i="20"/>
  <c r="C27" i="20"/>
  <c r="B27" i="20"/>
  <c r="G20" i="20"/>
  <c r="F20" i="20"/>
  <c r="F6" i="20"/>
  <c r="F30" i="20"/>
  <c r="E20" i="20"/>
  <c r="E6" i="20"/>
  <c r="E30" i="20"/>
  <c r="D20" i="20"/>
  <c r="C20" i="20"/>
  <c r="B20" i="20"/>
  <c r="B6" i="20"/>
  <c r="B30" i="20"/>
  <c r="G6" i="20"/>
  <c r="D6" i="20"/>
  <c r="D30" i="20"/>
  <c r="C6" i="20"/>
  <c r="C30" i="20"/>
  <c r="A2" i="20"/>
  <c r="C7" i="19"/>
  <c r="C29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/>
  <c r="F12" i="10"/>
  <c r="C9" i="10"/>
  <c r="D9" i="10"/>
  <c r="F9" i="10"/>
  <c r="B12" i="10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G43" i="9" s="1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F13" i="3"/>
  <c r="F9" i="3"/>
  <c r="F8" i="3"/>
  <c r="F20" i="3"/>
  <c r="E13" i="3"/>
  <c r="E9" i="3"/>
  <c r="D13" i="3"/>
  <c r="D9" i="3"/>
  <c r="D8" i="3"/>
  <c r="D20" i="3"/>
  <c r="C13" i="3"/>
  <c r="B22" i="3"/>
  <c r="C19" i="8"/>
  <c r="D19" i="8"/>
  <c r="E19" i="8"/>
  <c r="E9" i="8"/>
  <c r="E29" i="8"/>
  <c r="F19" i="8"/>
  <c r="F9" i="8"/>
  <c r="F29" i="8"/>
  <c r="G19" i="8"/>
  <c r="B19" i="8"/>
  <c r="G9" i="8"/>
  <c r="C9" i="8"/>
  <c r="D9" i="8"/>
  <c r="B9" i="8"/>
  <c r="G152" i="7"/>
  <c r="G153" i="7"/>
  <c r="G154" i="7"/>
  <c r="G155" i="7"/>
  <c r="G156" i="7"/>
  <c r="G157" i="7"/>
  <c r="G151" i="7"/>
  <c r="G148" i="7"/>
  <c r="G149" i="7"/>
  <c r="G147" i="7"/>
  <c r="G146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8" i="7" s="1"/>
  <c r="G59" i="7"/>
  <c r="G50" i="7"/>
  <c r="G51" i="7"/>
  <c r="G52" i="7"/>
  <c r="G53" i="7"/>
  <c r="G54" i="7"/>
  <c r="G55" i="7"/>
  <c r="G56" i="7"/>
  <c r="G57" i="7"/>
  <c r="G49" i="7"/>
  <c r="G48" i="7" s="1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62" i="7"/>
  <c r="E3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/>
  <c r="G68" i="6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/>
  <c r="G30" i="6"/>
  <c r="G31" i="6"/>
  <c r="G32" i="6"/>
  <c r="G33" i="6"/>
  <c r="G29" i="6"/>
  <c r="G28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65" i="6"/>
  <c r="F37" i="6"/>
  <c r="F35" i="6"/>
  <c r="F28" i="6"/>
  <c r="F16" i="6"/>
  <c r="F41" i="6"/>
  <c r="F70" i="6" s="1"/>
  <c r="E75" i="6"/>
  <c r="E67" i="6"/>
  <c r="E59" i="6"/>
  <c r="E54" i="6"/>
  <c r="E45" i="6"/>
  <c r="E6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/>
  <c r="D70" i="6" s="1"/>
  <c r="C75" i="6"/>
  <c r="C67" i="6"/>
  <c r="C59" i="6"/>
  <c r="C54" i="6"/>
  <c r="C45" i="6"/>
  <c r="C65" i="6"/>
  <c r="C37" i="6"/>
  <c r="C35" i="6"/>
  <c r="C28" i="6"/>
  <c r="C16" i="6"/>
  <c r="C41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29" i="5"/>
  <c r="C29" i="5"/>
  <c r="B29" i="5"/>
  <c r="D17" i="5"/>
  <c r="D13" i="5"/>
  <c r="B13" i="5"/>
  <c r="B13" i="3"/>
  <c r="C9" i="3"/>
  <c r="C8" i="3"/>
  <c r="C20" i="3"/>
  <c r="B9" i="3"/>
  <c r="F75" i="2"/>
  <c r="E75" i="2"/>
  <c r="F68" i="2"/>
  <c r="F63" i="2"/>
  <c r="F79" i="2"/>
  <c r="E68" i="2"/>
  <c r="E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G62" i="7"/>
  <c r="G71" i="7"/>
  <c r="C9" i="9"/>
  <c r="C77" i="9" s="1"/>
  <c r="E84" i="7"/>
  <c r="F47" i="2"/>
  <c r="F59" i="2"/>
  <c r="F81" i="2"/>
  <c r="K20" i="4"/>
  <c r="E20" i="4"/>
  <c r="I20" i="4"/>
  <c r="C43" i="9"/>
  <c r="B43" i="9"/>
  <c r="D9" i="9"/>
  <c r="D77" i="9" s="1"/>
  <c r="E9" i="9"/>
  <c r="E77" i="9" s="1"/>
  <c r="B9" i="9"/>
  <c r="D43" i="9"/>
  <c r="E43" i="9"/>
  <c r="B29" i="8"/>
  <c r="D29" i="8"/>
  <c r="C29" i="8"/>
  <c r="G29" i="8"/>
  <c r="G123" i="7"/>
  <c r="B84" i="7"/>
  <c r="C84" i="7"/>
  <c r="G38" i="7"/>
  <c r="G75" i="7"/>
  <c r="G93" i="7"/>
  <c r="G133" i="7"/>
  <c r="G150" i="7"/>
  <c r="B9" i="7"/>
  <c r="D84" i="7"/>
  <c r="F84" i="7"/>
  <c r="G113" i="7"/>
  <c r="G137" i="7"/>
  <c r="B41" i="6"/>
  <c r="B65" i="6"/>
  <c r="B70" i="6"/>
  <c r="G54" i="6"/>
  <c r="D65" i="6"/>
  <c r="E41" i="6"/>
  <c r="E70" i="6" s="1"/>
  <c r="B8" i="5"/>
  <c r="B21" i="5"/>
  <c r="B23" i="5"/>
  <c r="B25" i="5"/>
  <c r="B33" i="5"/>
  <c r="D8" i="5"/>
  <c r="C57" i="5"/>
  <c r="C59" i="5" s="1"/>
  <c r="B72" i="5"/>
  <c r="B74" i="5"/>
  <c r="B57" i="5"/>
  <c r="B59" i="5"/>
  <c r="C72" i="5"/>
  <c r="C74" i="5"/>
  <c r="D72" i="5"/>
  <c r="D74" i="5"/>
  <c r="J20" i="4"/>
  <c r="G20" i="4"/>
  <c r="H20" i="4"/>
  <c r="G8" i="3"/>
  <c r="G20" i="3"/>
  <c r="F43" i="9"/>
  <c r="F77" i="9" s="1"/>
  <c r="F9" i="9"/>
  <c r="E8" i="3"/>
  <c r="E20" i="3"/>
  <c r="B8" i="3"/>
  <c r="B20" i="3"/>
  <c r="G103" i="7"/>
  <c r="G85" i="7"/>
  <c r="G10" i="7"/>
  <c r="D9" i="7"/>
  <c r="D159" i="7" s="1"/>
  <c r="G45" i="6"/>
  <c r="G65" i="6"/>
  <c r="G16" i="6"/>
  <c r="G37" i="6"/>
  <c r="B159" i="7"/>
  <c r="B77" i="9"/>
  <c r="G84" i="7"/>
  <c r="B38" i="2"/>
  <c r="C31" i="2"/>
  <c r="B31" i="2"/>
  <c r="C25" i="2"/>
  <c r="B25" i="2"/>
  <c r="C17" i="2"/>
  <c r="B17" i="2"/>
  <c r="C9" i="2"/>
  <c r="B9" i="2"/>
  <c r="C47" i="2"/>
  <c r="C62" i="2"/>
  <c r="A2" i="3"/>
  <c r="G7" i="14"/>
  <c r="G29" i="14"/>
  <c r="F7" i="14"/>
  <c r="F29" i="14"/>
  <c r="E7" i="14"/>
  <c r="E29" i="14"/>
  <c r="D7" i="14"/>
  <c r="D29" i="14"/>
  <c r="C7" i="14"/>
  <c r="C29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B19" i="12"/>
  <c r="B30" i="12"/>
  <c r="C6" i="12"/>
  <c r="D6" i="12"/>
  <c r="E6" i="12"/>
  <c r="F6" i="12"/>
  <c r="G6" i="12"/>
  <c r="G31" i="10"/>
  <c r="G30" i="10"/>
  <c r="G29" i="10"/>
  <c r="G28" i="10"/>
  <c r="G27" i="10"/>
  <c r="G26" i="10"/>
  <c r="G25" i="10"/>
  <c r="G23" i="10"/>
  <c r="G22" i="10"/>
  <c r="G11" i="10"/>
  <c r="G13" i="10"/>
  <c r="G14" i="10"/>
  <c r="G15" i="10"/>
  <c r="G17" i="10"/>
  <c r="G18" i="10"/>
  <c r="G16" i="10"/>
  <c r="G19" i="10"/>
  <c r="G10" i="10"/>
  <c r="G9" i="10" s="1"/>
  <c r="G33" i="10" s="1"/>
  <c r="F21" i="10"/>
  <c r="F33" i="10"/>
  <c r="E21" i="10"/>
  <c r="E33" i="10"/>
  <c r="D21" i="10"/>
  <c r="D33" i="10"/>
  <c r="C21" i="10"/>
  <c r="C33" i="10"/>
  <c r="B21" i="10"/>
  <c r="B33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G12" i="10"/>
  <c r="G24" i="10"/>
  <c r="G21" i="10"/>
  <c r="C32" i="11"/>
  <c r="G32" i="11"/>
  <c r="B32" i="11"/>
  <c r="F32" i="11"/>
  <c r="D32" i="11"/>
  <c r="E32" i="11"/>
  <c r="C8" i="12"/>
  <c r="C30" i="12"/>
  <c r="E8" i="12"/>
  <c r="E30" i="12"/>
  <c r="D8" i="12"/>
  <c r="D30" i="12"/>
  <c r="G8" i="12"/>
  <c r="G30" i="12"/>
  <c r="F8" i="12"/>
  <c r="F30" i="12"/>
  <c r="G77" i="9" l="1"/>
  <c r="F9" i="7"/>
  <c r="F159" i="7" s="1"/>
  <c r="G28" i="7"/>
  <c r="G9" i="7" s="1"/>
  <c r="G159" i="7" s="1"/>
  <c r="E9" i="7"/>
  <c r="E159" i="7" s="1"/>
  <c r="G18" i="7"/>
  <c r="C9" i="7"/>
  <c r="C159" i="7" s="1"/>
  <c r="C70" i="6"/>
  <c r="G70" i="6"/>
  <c r="G42" i="6"/>
  <c r="D57" i="5"/>
  <c r="D59" i="5" s="1"/>
  <c r="D21" i="5"/>
  <c r="D23" i="5" s="1"/>
  <c r="D25" i="5" s="1"/>
  <c r="D33" i="5" s="1"/>
  <c r="E81" i="2"/>
  <c r="B47" i="2"/>
  <c r="B62" i="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<sst xmlns="http://schemas.openxmlformats.org/spreadsheetml/2006/main" count="1023" uniqueCount="603">
  <si>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</si>
  <si>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</si>
  <si>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</si>
  <si>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</si>
  <si>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</si>
  <si>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</si>
  <si>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</si>
  <si>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</si>
  <si>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</si>
  <si>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</si>
  <si>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</si>
  <si>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</si>
  <si>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</si>
  <si>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</si>
  <si>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</si>
  <si>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</si>
  <si>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</si>
  <si>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</si>
  <si>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</si>
  <si>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</si>
  <si>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</si>
  <si>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</si>
  <si>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</si>
  <si>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</si>
  <si>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</si>
  <si>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</si>
  <si>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</si>
  <si>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</si>
  <si>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</si>
  <si>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</si>
  <si>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</si>
  <si>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</si>
  <si>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</si>
  <si>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</si>
  <si>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</si>
  <si>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</si>
  <si>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</si>
  <si>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</si>
  <si>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</si>
  <si>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</si>
  <si>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</si>
  <si>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</si>
  <si>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</si>
  <si>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</si>
  <si>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</si>
  <si>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</si>
  <si>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</si>
  <si>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</si>
  <si>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</si>
  <si>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</si>
  <si>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</si>
  <si>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</si>
  <si>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</si>
  <si>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</si>
  <si>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</si>
  <si>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</si>
  <si>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</si>
  <si>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</si>
  <si>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</si>
  <si>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</si>
  <si>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</si>
  <si>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</si>
  <si>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</si>
  <si>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</si>
  <si>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</si>
  <si>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</si>
  <si>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</si>
  <si>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</si>
  <si>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</si>
  <si>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</si>
  <si>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</si>
  <si>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</si>
  <si>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</si>
  <si>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</si>
  <si>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</si>
  <si>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</si>
  <si>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</si>
  <si>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</si>
  <si>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</si>
  <si>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</si>
  <si>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</si>
  <si>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</si>
  <si>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</si>
  <si>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</si>
  <si>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</si>
  <si>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</si>
  <si>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</si>
  <si>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</si>
  <si>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</si>
  <si>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</si>
  <si>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</si>
  <si>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</si>
  <si>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</si>
  <si>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</si>
  <si>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</si>
  <si>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</si>
  <si>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</si>
  <si>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</si>
  <si>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</si>
  <si>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</si>
  <si>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</si>
  <si>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</si>
  <si>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</si>
  <si>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</si>
  <si>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</si>
  <si>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</si>
  <si>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</si>
  <si>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</si>
  <si>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</si>
  <si>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</si>
  <si>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</si>
  <si>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</si>
  <si>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</si>
  <si>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</si>
  <si>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</si>
  <si>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</si>
  <si>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</si>
  <si>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</si>
  <si>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</si>
  <si>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</si>
  <si>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</si>
  <si>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</si>
  <si>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</si>
  <si>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</si>
  <si>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</si>
  <si>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</si>
  <si>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</si>
  <si>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</si>
  <si>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</si>
  <si>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</si>
  <si>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</si>
  <si>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</si>
  <si>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</si>
  <si>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</si>
  <si>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</si>
  <si>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</si>
  <si>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</si>
  <si>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</si>
  <si>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</si>
  <si>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</si>
  <si>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</si>
  <si>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</si>
  <si>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</si>
  <si>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</si>
  <si>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</si>
  <si>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</si>
  <si>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</si>
  <si>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</si>
  <si>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</si>
  <si>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</si>
  <si>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</si>
  <si>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</si>
  <si>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</si>
  <si>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</si>
  <si>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</si>
  <si>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</si>
  <si>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</si>
  <si>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</si>
  <si>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</si>
  <si>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</si>
  <si>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</si>
  <si>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</si>
  <si>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</si>
  <si>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</si>
  <si>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</si>
  <si>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</si>
  <si>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</si>
  <si>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</si>
  <si>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</si>
  <si>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</si>
  <si>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</si>
  <si>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</si>
  <si>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</si>
  <si>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</si>
  <si>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</si>
  <si>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</si>
  <si>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</si>
  <si>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</si>
  <si>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</si>
  <si>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</si>
  <si>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</si>
  <si>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</si>
  <si>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</si>
  <si>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</si>
  <si>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</si>
  <si>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</si>
  <si>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</si>
  <si>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</si>
  <si>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</si>
  <si>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</si>
  <si>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</si>
  <si>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</si>
  <si>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</si>
  <si>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</si>
  <si>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</si>
  <si>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</si>
  <si>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</si>
  <si>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</si>
  <si>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</si>
  <si>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</si>
  <si>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</si>
  <si>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</si>
  <si>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</si>
  <si>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</si>
  <si>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</si>
  <si>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</si>
  <si>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</si>
  <si>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</si>
  <si>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</si>
  <si>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</si>
  <si>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</si>
  <si>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</si>
  <si>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</si>
  <si>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</si>
  <si>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</si>
  <si>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</si>
  <si>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</si>
  <si>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</si>
  <si>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</si>
  <si>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</si>
  <si>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</si>
  <si>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</si>
  <si>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</si>
  <si>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</si>
  <si>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</si>
  <si>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</si>
  <si>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</si>
  <si>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</si>
  <si>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</si>
  <si>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</si>
  <si>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</si>
  <si>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</si>
  <si>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</si>
  <si>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</si>
  <si>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</si>
  <si>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</si>
  <si>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</si>
  <si>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</si>
  <si>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</si>
  <si>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</si>
  <si>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</si>
  <si>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</si>
  <si>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</si>
  <si>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</si>
  <si>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</si>
  <si>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</si>
  <si>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</si>
  <si>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</si>
  <si>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</si>
  <si>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</si>
  <si>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</si>
  <si>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</si>
  <si>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</si>
  <si>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</si>
  <si>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</si>
  <si>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</si>
  <si>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</si>
  <si>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</si>
  <si>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</si>
  <si>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</si>
  <si>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</si>
  <si>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</si>
  <si>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</si>
  <si>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</si>
  <si>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</si>
  <si>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</si>
  <si>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</si>
  <si>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</si>
  <si>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</si>
  <si>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</si>
  <si>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</si>
  <si>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</si>
  <si>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</si>
  <si>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</si>
  <si>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</si>
  <si>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</si>
  <si>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</si>
  <si>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</si>
  <si>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</si>
  <si>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</si>
  <si>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</si>
  <si>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</si>
  <si>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</si>
  <si>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</si>
  <si>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</si>
  <si>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</si>
  <si>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</si>
  <si>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</si>
  <si>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</si>
  <si>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</si>
  <si>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</si>
  <si>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</si>
  <si>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</si>
  <si>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</si>
  <si>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</si>
  <si>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</si>
  <si>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</si>
  <si>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</si>
  <si>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</si>
  <si>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</si>
  <si>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</si>
  <si>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</si>
  <si>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</si>
  <si>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</si>
  <si>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</si>
  <si>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</si>
  <si>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</si>
  <si>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</si>
  <si>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</si>
  <si>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</si>
  <si>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</si>
  <si>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</si>
  <si>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</si>
  <si>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</si>
  <si>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</si>
  <si>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</si>
  <si>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</si>
  <si>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</si>
  <si>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</si>
  <si>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</si>
  <si>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</si>
  <si>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</si>
  <si>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</si>
  <si>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</si>
  <si>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</si>
  <si>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</si>
  <si>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</si>
  <si>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</si>
  <si>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</si>
  <si>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</si>
  <si>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</si>
  <si>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</si>
  <si>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</si>
  <si>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</si>
  <si>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</si>
  <si>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</si>
  <si>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</si>
  <si>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</si>
  <si>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</si>
  <si>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</si>
  <si>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</si>
  <si>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</si>
  <si>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</si>
  <si>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</si>
  <si>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</si>
  <si>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</si>
  <si>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</si>
  <si>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</si>
  <si>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</si>
  <si>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</si>
  <si>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</si>
  <si>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</si>
  <si>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</si>
  <si>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</si>
  <si>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</si>
  <si>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</si>
  <si>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</si>
  <si>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</si>
  <si>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</si>
  <si>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</si>
  <si>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</si>
  <si>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</si>
  <si>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</si>
  <si>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</si>
  <si>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</si>
  <si>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</si>
  <si>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</si>
  <si>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</si>
  <si>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</si>
  <si>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</si>
  <si>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</si>
  <si>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</si>
  <si>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</si>
  <si>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</si>
  <si>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</si>
  <si>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</si>
  <si>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</si>
  <si>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</si>
  <si>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</si>
  <si>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</si>
  <si>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</si>
  <si>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</si>
  <si>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</si>
  <si>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</si>
  <si>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</si>
  <si>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</si>
  <si>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</si>
  <si>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</si>
  <si>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</si>
  <si>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</si>
  <si>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</si>
  <si>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</si>
  <si>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</si>
  <si>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</si>
  <si>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</si>
  <si>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</si>
  <si>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</si>
  <si>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</si>
  <si>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</si>
  <si>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</si>
  <si>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</si>
  <si>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</si>
  <si>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</si>
  <si>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</si>
  <si>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</si>
  <si>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</si>
  <si>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</si>
  <si>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</si>
  <si>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</si>
  <si>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</si>
  <si>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</si>
  <si>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</si>
  <si>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</si>
  <si>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</si>
  <si>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</si>
  <si>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</si>
  <si>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</si>
  <si>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</si>
  <si>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</si>
  <si>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</si>
  <si>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</si>
  <si>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</si>
  <si>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</si>
  <si>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</si>
  <si>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</si>
  <si>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</si>
  <si>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</si>
  <si>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</si>
  <si>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</si>
  <si>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</si>
  <si>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</si>
  <si>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</si>
  <si>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</si>
  <si>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</si>
  <si>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</si>
  <si>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</si>
  <si>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</si>
  <si>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</si>
  <si>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</si>
  <si>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</si>
  <si>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</si>
  <si>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</si>
  <si>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</si>
  <si>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</si>
  <si>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</si>
  <si>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</si>
  <si>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</si>
  <si>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</si>
  <si>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</si>
  <si>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</si>
  <si>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</si>
  <si>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</si>
  <si>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</si>
  <si>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</si>
  <si>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</si>
  <si>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</si>
  <si>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</si>
  <si>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</si>
  <si>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</si>
  <si>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</si>
  <si>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</si>
  <si>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</si>
  <si>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</si>
  <si>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</si>
  <si>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</si>
  <si>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</si>
  <si>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</si>
  <si>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</si>
  <si>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</si>
  <si>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</si>
  <si>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</si>
  <si>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</si>
  <si>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</si>
  <si>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</si>
  <si>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</si>
  <si>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</si>
  <si>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</si>
  <si>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</si>
  <si>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</si>
  <si>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</si>
  <si>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</si>
  <si>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</si>
  <si>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</si>
  <si>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</si>
  <si>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</si>
  <si>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</si>
  <si>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</si>
  <si>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</si>
  <si>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</si>
  <si>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</si>
  <si>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</si>
  <si>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</si>
  <si>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</si>
  <si>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</si>
  <si>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</si>
  <si>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</si>
  <si>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</si>
  <si>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</si>
  <si>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</si>
  <si>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</si>
  <si>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</si>
  <si>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</si>
  <si>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</si>
  <si>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</si>
  <si>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</si>
  <si>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</si>
  <si>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</si>
  <si>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</si>
  <si>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</si>
  <si>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</si>
  <si>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</si>
  <si>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</si>
  <si>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</si>
  <si>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</si>
  <si>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</si>
  <si>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</si>
  <si>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</si>
  <si>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</si>
  <si>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</si>
  <si>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</si>
  <si>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</si>
  <si>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</si>
  <si>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</si>
  <si>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</si>
  <si>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</si>
  <si>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</si>
  <si>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</si>
  <si>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</si>
  <si>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</si>
  <si>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</si>
  <si>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</si>
  <si>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</si>
  <si>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</si>
  <si>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</si>
  <si>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</si>
  <si>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</si>
  <si>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</si>
  <si>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</si>
  <si>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</si>
  <si>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</si>
  <si>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</si>
  <si>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</si>
  <si>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</si>
  <si>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</si>
  <si>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</si>
  <si>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</si>
  <si>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</si>
  <si>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</si>
  <si>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</si>
  <si>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</si>
  <si>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</si>
  <si>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</si>
  <si>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</si>
  <si>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</si>
  <si>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</si>
  <si>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</si>
  <si>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</si>
  <si>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</si>
  <si>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</si>
  <si>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</si>
  <si>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</si>
  <si>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</si>
  <si>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</si>
  <si>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</si>
  <si>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</si>
  <si>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</si>
  <si>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</si>
  <si>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</si>
  <si>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</si>
  <si>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</si>
  <si>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</si>
  <si>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</si>
  <si>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</si>
  <si>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</si>
  <si>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</si>
  <si>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</si>
  <si>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</si>
  <si>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</si>
  <si>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</si>
  <si>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</si>
  <si>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</si>
  <si>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</si>
  <si>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</si>
  <si>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</si>
  <si>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</si>
  <si>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</si>
  <si>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</si>
  <si>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</si>
  <si>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</si>
  <si>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</si>
  <si>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</si>
  <si>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</si>
  <si>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</si>
  <si>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</si>
  <si>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</si>
  <si>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</si>
  <si>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</si>
  <si>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</si>
  <si>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</si>
  <si>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de Agua Potable y Alcantarillado de Moroleón</t>
  </si>
  <si>
    <t>31120M20A010000 DIRECCION GENERAL DEL SMAPAM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</si>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</sst>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2" fillId="0" borderId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35F6A291-C943-4625-B879-4B06CFA5504A}"/>
    <cellStyle name="Normal 3" xfId="5" xr:uid="{D6ACD884-D61D-4B18-8E44-40D69D29D5D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1295401</xdr:colOff>
      <xdr:row>10</xdr:row>
      <xdr:rowOff>0</xdr:rowOff>
    </xdr:from>
    <xdr:ext cx="1782924" cy="65268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6C25F15-1F2A-4B6D-A761-772B2E04ED66}"/>
            </a:ext>
          </a:extLst>
        </xdr:cNvPr>
        <xdr:cNvSpPr/>
      </xdr:nvSpPr>
      <xdr:spPr>
        <a:xfrm rot="18437207">
          <a:off x="4981338" y="5013563"/>
          <a:ext cx="652685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Nada que manifestar,</a:t>
          </a:r>
        </a:p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 el período.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="75" zoomScaleNormal="75" workbookViewId="0">
      <selection activeCell="B13" sqref="B13"/>
    </sheetView>
  </sheetViews>
  <sheetFormatPr baseColWidth="10" defaultColWidth="11" defaultRowHeight="15" x14ac:dyDescent="0.25"/>
  <cols>
    <col min="1" max="1" width="60.7109375" customWidth="1"/>
    <col min="2" max="3" width="15.7109375" customWidth="1"/>
    <col min="4" max="4" width="60.7109375" customWidth="1"/>
    <col min="5" max="6" width="15.710937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599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43440524.340000004</v>
      </c>
      <c r="C9" s="47">
        <f>SUM(C10:C16)</f>
        <v>51674470.640000001</v>
      </c>
      <c r="D9" s="46" t="s">
        <v>12</v>
      </c>
      <c r="E9" s="47">
        <f>SUM(E10:E18)</f>
        <v>1603656.71</v>
      </c>
      <c r="F9" s="47">
        <f>SUM(F10:F18)</f>
        <v>1547440.3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47">
        <v>5354186.9800000004</v>
      </c>
      <c r="C11" s="47">
        <v>19273186.5</v>
      </c>
      <c r="D11" s="48" t="s">
        <v>16</v>
      </c>
      <c r="E11" s="47">
        <v>4255</v>
      </c>
      <c r="F11" s="47">
        <v>4170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38086337.359999999</v>
      </c>
      <c r="C13" s="47">
        <v>32401284.140000001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1599401.71</v>
      </c>
      <c r="F16" s="47">
        <v>1543270.3</v>
      </c>
    </row>
    <row r="17" spans="1:6" x14ac:dyDescent="0.25">
      <c r="A17" s="46" t="s">
        <v>27</v>
      </c>
      <c r="B17" s="47">
        <f>SUM(B18:B24)</f>
        <v>19957479.649999999</v>
      </c>
      <c r="C17" s="47">
        <f>SUM(C18:C24)</f>
        <v>8136739.0099999998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0</v>
      </c>
      <c r="F18" s="47">
        <v>0</v>
      </c>
    </row>
    <row r="19" spans="1:6" x14ac:dyDescent="0.25">
      <c r="A19" s="48" t="s">
        <v>31</v>
      </c>
      <c r="B19" s="47">
        <v>8957479.6500000004</v>
      </c>
      <c r="C19" s="47">
        <v>8136733.0099999998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0</v>
      </c>
      <c r="C20" s="47">
        <v>0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6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11000000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3330775.85</v>
      </c>
      <c r="C37" s="47">
        <v>4093479.72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66728779.840000004</v>
      </c>
      <c r="C47" s="4">
        <f>C9+C17+C25+C31+C37+C38+C41</f>
        <v>63904689.369999997</v>
      </c>
      <c r="D47" s="2" t="s">
        <v>86</v>
      </c>
      <c r="E47" s="4">
        <f>E9+E19+E23+E26+E27+E31+E38+E42</f>
        <v>1603656.71</v>
      </c>
      <c r="F47" s="4">
        <f>F9+F19+F23+F26+F27+F31+F38+F42</f>
        <v>1547440.3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125161469.75</v>
      </c>
      <c r="C52" s="47">
        <v>173156451.13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19551347.390000001</v>
      </c>
      <c r="C53" s="47">
        <v>19190159.890000001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3722019.67</v>
      </c>
      <c r="C54" s="47">
        <v>3722019.67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-28735313.25</v>
      </c>
      <c r="C55" s="47">
        <v>-26405588.440000001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2213537.7200000002</v>
      </c>
      <c r="C56" s="47">
        <v>2213537.7200000002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1603656.71</v>
      </c>
      <c r="F59" s="4">
        <f>F47+F57</f>
        <v>1547440.3</v>
      </c>
    </row>
    <row r="60" spans="1:6" x14ac:dyDescent="0.25">
      <c r="A60" s="3" t="s">
        <v>106</v>
      </c>
      <c r="B60" s="4">
        <f>SUM(B50:B58)</f>
        <v>121913061.27999997</v>
      </c>
      <c r="C60" s="4">
        <f>SUM(C50:C58)</f>
        <v>171876579.96999997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188641841.11999997</v>
      </c>
      <c r="C62" s="4">
        <f>SUM(C47+C60)</f>
        <v>235781269.33999997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62580543.130000003</v>
      </c>
      <c r="F63" s="47">
        <f>SUM(F64:F66)</f>
        <v>62580543.130000003</v>
      </c>
    </row>
    <row r="64" spans="1:6" x14ac:dyDescent="0.25">
      <c r="A64" s="45"/>
      <c r="B64" s="45"/>
      <c r="C64" s="45"/>
      <c r="D64" s="46" t="s">
        <v>110</v>
      </c>
      <c r="E64" s="47">
        <v>62580543.130000003</v>
      </c>
      <c r="F64" s="47">
        <v>62580543.130000003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124457641.28</v>
      </c>
      <c r="F68" s="47">
        <f>SUM(F69:F73)</f>
        <v>171653285.91</v>
      </c>
    </row>
    <row r="69" spans="1:6" x14ac:dyDescent="0.25">
      <c r="A69" s="53"/>
      <c r="B69" s="45"/>
      <c r="C69" s="45"/>
      <c r="D69" s="46" t="s">
        <v>114</v>
      </c>
      <c r="E69" s="47">
        <v>875385.79</v>
      </c>
      <c r="F69" s="47">
        <v>22690848.57</v>
      </c>
    </row>
    <row r="70" spans="1:6" x14ac:dyDescent="0.25">
      <c r="A70" s="53"/>
      <c r="B70" s="45"/>
      <c r="C70" s="45"/>
      <c r="D70" s="46" t="s">
        <v>115</v>
      </c>
      <c r="E70" s="47">
        <v>115133126.5</v>
      </c>
      <c r="F70" s="47">
        <v>141268306.78999999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8449128.9900000002</v>
      </c>
      <c r="F73" s="47">
        <v>7694130.5499999998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187038184.41</v>
      </c>
      <c r="F79" s="4">
        <f>F63+F68+F75</f>
        <v>234233829.03999999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188641841.12</v>
      </c>
      <c r="F81" s="4">
        <f>F59+F79</f>
        <v>235781269.34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rintOptions horizontalCentered="1"/>
  <pageMargins left="0" right="0" top="0.55118110236220474" bottom="0.74803149606299213" header="0.31496062992125984" footer="0.31496062992125984"/>
  <pageSetup scale="55" orientation="portrait" r:id="rId1"/>
  <ignoredErrors>
    <ignoredError sqref="B9:C9 E9:F9 B48:C49 B32:C36 B47 B17:C17 B25:C30 B38:C46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sqref="A1:G37"/>
    </sheetView>
  </sheetViews>
  <sheetFormatPr baseColWidth="10" defaultColWidth="11" defaultRowHeight="15" x14ac:dyDescent="0.25"/>
  <cols>
    <col min="1" max="1" width="60.7109375" customWidth="1"/>
    <col min="2" max="7" width="15.85546875" customWidth="1"/>
  </cols>
  <sheetData>
    <row r="1" spans="1:7" ht="41.1" customHeight="1" x14ac:dyDescent="0.25">
      <c r="A1" s="169" t="s">
        <v>452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453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454</v>
      </c>
      <c r="B5" s="173"/>
      <c r="C5" s="173"/>
      <c r="D5" s="173"/>
      <c r="E5" s="173"/>
      <c r="F5" s="173"/>
      <c r="G5" s="174"/>
    </row>
    <row r="6" spans="1:7" ht="45" x14ac:dyDescent="0.25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462</v>
      </c>
      <c r="B7" s="119">
        <f>SUM(B8:B19)</f>
        <v>68717690</v>
      </c>
      <c r="C7" s="119">
        <f t="shared" ref="C7:G7" si="0">SUM(C8:C19)</f>
        <v>71993316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ht="30" x14ac:dyDescent="0.25">
      <c r="A14" s="59" t="s">
        <v>469</v>
      </c>
      <c r="B14" s="75">
        <v>65517690</v>
      </c>
      <c r="C14" s="75">
        <v>68793316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472</v>
      </c>
      <c r="B17" s="75">
        <v>3200000</v>
      </c>
      <c r="C17" s="75">
        <v>3200000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475</v>
      </c>
      <c r="B20" s="75"/>
      <c r="C20" s="75"/>
      <c r="D20" s="75"/>
      <c r="E20" s="75"/>
      <c r="F20" s="75"/>
      <c r="G20" s="75"/>
    </row>
    <row r="21" spans="1:7" x14ac:dyDescent="0.25">
      <c r="A21" s="3" t="s">
        <v>476</v>
      </c>
      <c r="B21" s="119">
        <f>SUM(B22:B26)</f>
        <v>3200000</v>
      </c>
      <c r="C21" s="119">
        <f t="shared" ref="C21:G21" si="1">SUM(C22:C26)</f>
        <v>3200000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480</v>
      </c>
      <c r="B25" s="76">
        <v>3200000</v>
      </c>
      <c r="C25" s="76">
        <v>3200000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475</v>
      </c>
      <c r="B27" s="76"/>
      <c r="C27" s="76"/>
      <c r="D27" s="76"/>
      <c r="E27" s="76"/>
      <c r="F27" s="76"/>
      <c r="G27" s="76"/>
    </row>
    <row r="28" spans="1:7" x14ac:dyDescent="0.25">
      <c r="A28" s="3" t="s">
        <v>482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484</v>
      </c>
      <c r="B31" s="119">
        <f>B21+B7+B28</f>
        <v>71917690</v>
      </c>
      <c r="C31" s="119">
        <f t="shared" ref="C31:G31" si="3">C21+C7+C28</f>
        <v>75193316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6" orientation="portrait" r:id="rId1"/>
  <ignoredErrors>
    <ignoredError sqref="B7:G13 B18:G24 D14:G17 B26:G31 D25:G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sqref="A1:G30"/>
    </sheetView>
  </sheetViews>
  <sheetFormatPr baseColWidth="10" defaultColWidth="11" defaultRowHeight="15" x14ac:dyDescent="0.25"/>
  <cols>
    <col min="1" max="1" width="60.7109375" customWidth="1"/>
    <col min="2" max="7" width="14.85546875" customWidth="1"/>
  </cols>
  <sheetData>
    <row r="1" spans="1:7" ht="41.1" customHeight="1" x14ac:dyDescent="0.25">
      <c r="A1" s="169" t="s">
        <v>487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488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454</v>
      </c>
      <c r="B5" s="173"/>
      <c r="C5" s="173"/>
      <c r="D5" s="173"/>
      <c r="E5" s="173"/>
      <c r="F5" s="173"/>
      <c r="G5" s="174"/>
    </row>
    <row r="6" spans="1:7" ht="60" x14ac:dyDescent="0.25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489</v>
      </c>
      <c r="B7" s="119">
        <f t="shared" ref="B7:G7" si="0">SUM(B8:B16)</f>
        <v>68717690</v>
      </c>
      <c r="C7" s="119">
        <f t="shared" si="0"/>
        <v>71993316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490</v>
      </c>
      <c r="B8" s="75">
        <v>27652392</v>
      </c>
      <c r="C8" s="75">
        <v>29034936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491</v>
      </c>
      <c r="B9" s="75">
        <v>5568288</v>
      </c>
      <c r="C9" s="75">
        <v>5831112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492</v>
      </c>
      <c r="B10" s="75">
        <v>23729270</v>
      </c>
      <c r="C10" s="75">
        <v>24915650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493</v>
      </c>
      <c r="B11" s="75">
        <v>13404</v>
      </c>
      <c r="C11" s="75">
        <v>14064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494</v>
      </c>
      <c r="B12" s="75">
        <v>824382</v>
      </c>
      <c r="C12" s="75">
        <v>865600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495</v>
      </c>
      <c r="B13" s="75">
        <v>10929954</v>
      </c>
      <c r="C13" s="75">
        <v>11331954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499</v>
      </c>
      <c r="B18" s="119">
        <f>SUM(B19:B27)</f>
        <v>3200000</v>
      </c>
      <c r="C18" s="119">
        <f t="shared" ref="C18:G18" si="1">SUM(C19:C27)</f>
        <v>3200000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491</v>
      </c>
      <c r="B20" s="76">
        <v>169392</v>
      </c>
      <c r="C20" s="76">
        <v>169392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492</v>
      </c>
      <c r="B21" s="76">
        <v>761071</v>
      </c>
      <c r="C21" s="76">
        <v>761071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494</v>
      </c>
      <c r="B23" s="76">
        <v>1</v>
      </c>
      <c r="C23" s="76">
        <v>1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495</v>
      </c>
      <c r="B24" s="76">
        <v>2269536</v>
      </c>
      <c r="C24" s="76">
        <v>2269536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501</v>
      </c>
      <c r="B29" s="119">
        <f>B18+B7</f>
        <v>71917690</v>
      </c>
      <c r="C29" s="119">
        <f t="shared" ref="C29:G29" si="2">C18+C7</f>
        <v>75193316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9" orientation="portrait" r:id="rId1"/>
  <ignoredErrors>
    <ignoredError sqref="B7:G7 B27:G28 B18:G18 B29:G29 B15:G16 D8:G14 B25:G26 D19:G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0.7109375" customWidth="1"/>
    <col min="2" max="7" width="15.7109375" customWidth="1"/>
  </cols>
  <sheetData>
    <row r="1" spans="1:7" ht="41.1" customHeight="1" x14ac:dyDescent="0.25">
      <c r="A1" s="169" t="s">
        <v>502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503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511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63844902.32</v>
      </c>
      <c r="G6" s="119">
        <f t="shared" si="0"/>
        <v>65862352</v>
      </c>
    </row>
    <row r="7" spans="1:7" x14ac:dyDescent="0.25">
      <c r="A7" s="58" t="s">
        <v>463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4074198.75</v>
      </c>
      <c r="G11" s="75">
        <v>2664744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ht="30" x14ac:dyDescent="0.25">
      <c r="A13" s="59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59770703.57</v>
      </c>
      <c r="G13" s="75">
        <v>59997608</v>
      </c>
    </row>
    <row r="14" spans="1:7" x14ac:dyDescent="0.25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3200000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3200000</v>
      </c>
    </row>
    <row r="21" spans="1:7" x14ac:dyDescent="0.25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3200000</v>
      </c>
    </row>
    <row r="25" spans="1:7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63844902.32</v>
      </c>
      <c r="G30" s="119">
        <f t="shared" si="3"/>
        <v>69062352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67" orientation="portrait" r:id="rId1"/>
  <ignoredErrors>
    <ignoredError sqref="B6:G10 B17:G23 B11:E16 B25:G30 B24:F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sqref="A1:G33"/>
    </sheetView>
  </sheetViews>
  <sheetFormatPr baseColWidth="10" defaultColWidth="11" defaultRowHeight="15" x14ac:dyDescent="0.25"/>
  <cols>
    <col min="1" max="1" width="60.7109375" customWidth="1"/>
    <col min="2" max="7" width="15.85546875" customWidth="1"/>
  </cols>
  <sheetData>
    <row r="1" spans="1:7" ht="41.1" customHeight="1" x14ac:dyDescent="0.25">
      <c r="A1" s="169" t="s">
        <v>517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518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489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59996547.909999996</v>
      </c>
      <c r="G6" s="119">
        <f t="shared" si="0"/>
        <v>65862352</v>
      </c>
    </row>
    <row r="7" spans="1:7" x14ac:dyDescent="0.25">
      <c r="A7" s="58" t="s">
        <v>490</v>
      </c>
      <c r="B7" s="75">
        <v>0</v>
      </c>
      <c r="C7" s="75">
        <v>0</v>
      </c>
      <c r="D7" s="75">
        <v>0</v>
      </c>
      <c r="E7" s="75">
        <v>0</v>
      </c>
      <c r="F7" s="75">
        <v>16464891</v>
      </c>
      <c r="G7" s="75">
        <v>21840145</v>
      </c>
    </row>
    <row r="8" spans="1:7" ht="15.75" customHeight="1" x14ac:dyDescent="0.25">
      <c r="A8" s="58" t="s">
        <v>491</v>
      </c>
      <c r="B8" s="75">
        <v>0</v>
      </c>
      <c r="C8" s="75">
        <v>0</v>
      </c>
      <c r="D8" s="75">
        <v>0</v>
      </c>
      <c r="E8" s="75">
        <v>0</v>
      </c>
      <c r="F8" s="75">
        <v>4022029.26</v>
      </c>
      <c r="G8" s="75">
        <v>5295984</v>
      </c>
    </row>
    <row r="9" spans="1:7" x14ac:dyDescent="0.25">
      <c r="A9" s="58" t="s">
        <v>492</v>
      </c>
      <c r="B9" s="75">
        <v>0</v>
      </c>
      <c r="C9" s="75">
        <v>0</v>
      </c>
      <c r="D9" s="75">
        <v>0</v>
      </c>
      <c r="E9" s="75">
        <v>0</v>
      </c>
      <c r="F9" s="75">
        <v>23612756.5</v>
      </c>
      <c r="G9" s="75">
        <v>27472793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13284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966217.35</v>
      </c>
      <c r="G11" s="75">
        <v>800002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0</v>
      </c>
      <c r="F12" s="75">
        <v>14930653.800000001</v>
      </c>
      <c r="G12" s="75">
        <v>10440144</v>
      </c>
    </row>
    <row r="13" spans="1:7" x14ac:dyDescent="0.25">
      <c r="A13" s="59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3200000</v>
      </c>
    </row>
    <row r="18" spans="1:7" x14ac:dyDescent="0.25">
      <c r="A18" s="58" t="s">
        <v>490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169392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761071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1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2269536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59996547.909999996</v>
      </c>
      <c r="G28" s="119">
        <f t="shared" si="2"/>
        <v>69062352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66" orientation="portrait" r:id="rId1"/>
  <ignoredErrors>
    <ignoredError sqref="B6:G6 B13:G17 B7:E12 B24:G28 B18:F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sqref="A1:F67"/>
    </sheetView>
  </sheetViews>
  <sheetFormatPr baseColWidth="10" defaultColWidth="11" defaultRowHeight="15" x14ac:dyDescent="0.25"/>
  <cols>
    <col min="1" max="1" width="60.7109375" customWidth="1"/>
    <col min="2" max="6" width="15.7109375" customWidth="1"/>
  </cols>
  <sheetData>
    <row r="1" spans="1:6" ht="41.1" customHeight="1" x14ac:dyDescent="0.25">
      <c r="A1" s="169" t="s">
        <v>521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3"/>
    </row>
    <row r="3" spans="1:6" x14ac:dyDescent="0.25">
      <c r="A3" s="178" t="s">
        <v>522</v>
      </c>
      <c r="B3" s="179"/>
      <c r="C3" s="179"/>
      <c r="D3" s="179"/>
      <c r="E3" s="179"/>
      <c r="F3" s="180"/>
    </row>
    <row r="4" spans="1:6" ht="30" x14ac:dyDescent="0.25">
      <c r="A4" s="139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25">
      <c r="A5" s="143" t="s">
        <v>528</v>
      </c>
      <c r="B5" s="148"/>
      <c r="C5" s="148"/>
      <c r="D5" s="148"/>
      <c r="E5" s="148"/>
      <c r="F5" s="148"/>
    </row>
    <row r="6" spans="1:6" ht="30" x14ac:dyDescent="0.25">
      <c r="A6" s="146" t="s">
        <v>529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531</v>
      </c>
      <c r="B9" s="145"/>
      <c r="C9" s="145"/>
      <c r="D9" s="145"/>
      <c r="E9" s="145"/>
      <c r="F9" s="145"/>
    </row>
    <row r="10" spans="1:6" x14ac:dyDescent="0.25">
      <c r="A10" s="146" t="s">
        <v>532</v>
      </c>
      <c r="B10" s="155"/>
      <c r="C10" s="155"/>
      <c r="D10" s="155"/>
      <c r="E10" s="155"/>
      <c r="F10" s="155"/>
    </row>
    <row r="11" spans="1:6" x14ac:dyDescent="0.25">
      <c r="A11" s="67" t="s">
        <v>533</v>
      </c>
      <c r="B11" s="155"/>
      <c r="C11" s="155"/>
      <c r="D11" s="155"/>
      <c r="E11" s="155"/>
      <c r="F11" s="155"/>
    </row>
    <row r="12" spans="1:6" x14ac:dyDescent="0.25">
      <c r="A12" s="67" t="s">
        <v>534</v>
      </c>
      <c r="B12" s="155"/>
      <c r="C12" s="155"/>
      <c r="D12" s="155"/>
      <c r="E12" s="155"/>
      <c r="F12" s="155"/>
    </row>
    <row r="13" spans="1:6" x14ac:dyDescent="0.25">
      <c r="A13" s="67" t="s">
        <v>535</v>
      </c>
      <c r="B13" s="155"/>
      <c r="C13" s="155"/>
      <c r="D13" s="155"/>
      <c r="E13" s="155"/>
      <c r="F13" s="155"/>
    </row>
    <row r="14" spans="1:6" x14ac:dyDescent="0.25">
      <c r="A14" s="146" t="s">
        <v>536</v>
      </c>
      <c r="B14" s="155"/>
      <c r="C14" s="155"/>
      <c r="D14" s="155"/>
      <c r="E14" s="155"/>
      <c r="F14" s="155"/>
    </row>
    <row r="15" spans="1:6" x14ac:dyDescent="0.25">
      <c r="A15" s="67" t="s">
        <v>533</v>
      </c>
      <c r="B15" s="155"/>
      <c r="C15" s="155"/>
      <c r="D15" s="155"/>
      <c r="E15" s="155"/>
      <c r="F15" s="155"/>
    </row>
    <row r="16" spans="1:6" x14ac:dyDescent="0.25">
      <c r="A16" s="67" t="s">
        <v>534</v>
      </c>
      <c r="B16" s="156"/>
      <c r="C16" s="156"/>
      <c r="D16" s="156"/>
      <c r="E16" s="156"/>
      <c r="F16" s="156"/>
    </row>
    <row r="17" spans="1:6" x14ac:dyDescent="0.25">
      <c r="A17" s="67" t="s">
        <v>535</v>
      </c>
      <c r="B17" s="157"/>
      <c r="C17" s="157"/>
      <c r="D17" s="157"/>
      <c r="E17" s="157"/>
      <c r="F17" s="157"/>
    </row>
    <row r="18" spans="1:6" x14ac:dyDescent="0.25">
      <c r="A18" s="146" t="s">
        <v>537</v>
      </c>
      <c r="B18" s="157"/>
      <c r="C18" s="157"/>
      <c r="D18" s="157"/>
      <c r="E18" s="157"/>
      <c r="F18" s="157"/>
    </row>
    <row r="19" spans="1:6" x14ac:dyDescent="0.25">
      <c r="A19" s="146" t="s">
        <v>538</v>
      </c>
      <c r="B19" s="157"/>
      <c r="C19" s="157"/>
      <c r="D19" s="157"/>
      <c r="E19" s="157"/>
      <c r="F19" s="157"/>
    </row>
    <row r="20" spans="1:6" x14ac:dyDescent="0.25">
      <c r="A20" s="146" t="s">
        <v>539</v>
      </c>
      <c r="B20" s="158"/>
      <c r="C20" s="158"/>
      <c r="D20" s="158"/>
      <c r="E20" s="158"/>
      <c r="F20" s="158"/>
    </row>
    <row r="21" spans="1:6" ht="30" x14ac:dyDescent="0.25">
      <c r="A21" s="146" t="s">
        <v>540</v>
      </c>
      <c r="B21" s="158"/>
      <c r="C21" s="158"/>
      <c r="D21" s="158"/>
      <c r="E21" s="158"/>
      <c r="F21" s="158"/>
    </row>
    <row r="22" spans="1:6" x14ac:dyDescent="0.25">
      <c r="A22" s="146" t="s">
        <v>541</v>
      </c>
      <c r="B22" s="158"/>
      <c r="C22" s="158"/>
      <c r="D22" s="158"/>
      <c r="E22" s="158"/>
      <c r="F22" s="158"/>
    </row>
    <row r="23" spans="1:6" x14ac:dyDescent="0.25">
      <c r="A23" s="146" t="s">
        <v>542</v>
      </c>
      <c r="B23" s="158"/>
      <c r="C23" s="158"/>
      <c r="D23" s="158"/>
      <c r="E23" s="158"/>
      <c r="F23" s="158"/>
    </row>
    <row r="24" spans="1:6" x14ac:dyDescent="0.25">
      <c r="A24" s="146" t="s">
        <v>543</v>
      </c>
      <c r="B24" s="150"/>
      <c r="C24" s="150"/>
      <c r="D24" s="150"/>
      <c r="E24" s="150"/>
      <c r="F24" s="150"/>
    </row>
    <row r="25" spans="1:6" x14ac:dyDescent="0.25">
      <c r="A25" s="146" t="s">
        <v>544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545</v>
      </c>
      <c r="B27" s="149"/>
      <c r="C27" s="149"/>
      <c r="D27" s="149"/>
      <c r="E27" s="149"/>
      <c r="F27" s="149"/>
    </row>
    <row r="28" spans="1:6" x14ac:dyDescent="0.25">
      <c r="A28" s="146" t="s">
        <v>546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547</v>
      </c>
      <c r="B30" s="53"/>
      <c r="C30" s="53"/>
      <c r="D30" s="53"/>
      <c r="E30" s="53"/>
      <c r="F30" s="53"/>
    </row>
    <row r="31" spans="1:6" x14ac:dyDescent="0.25">
      <c r="A31" s="154" t="s">
        <v>532</v>
      </c>
      <c r="B31" s="91"/>
      <c r="C31" s="91"/>
      <c r="D31" s="91"/>
      <c r="E31" s="91"/>
      <c r="F31" s="91"/>
    </row>
    <row r="32" spans="1:6" x14ac:dyDescent="0.25">
      <c r="A32" s="154" t="s">
        <v>536</v>
      </c>
      <c r="B32" s="91"/>
      <c r="C32" s="91"/>
      <c r="D32" s="91"/>
      <c r="E32" s="91"/>
      <c r="F32" s="91"/>
    </row>
    <row r="33" spans="1:6" x14ac:dyDescent="0.25">
      <c r="A33" s="154" t="s">
        <v>548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549</v>
      </c>
      <c r="B35" s="53"/>
      <c r="C35" s="53"/>
      <c r="D35" s="53"/>
      <c r="E35" s="53"/>
      <c r="F35" s="53"/>
    </row>
    <row r="36" spans="1:6" x14ac:dyDescent="0.25">
      <c r="A36" s="154" t="s">
        <v>550</v>
      </c>
      <c r="B36" s="53"/>
      <c r="C36" s="53"/>
      <c r="D36" s="53"/>
      <c r="E36" s="53"/>
      <c r="F36" s="53"/>
    </row>
    <row r="37" spans="1:6" x14ac:dyDescent="0.25">
      <c r="A37" s="154" t="s">
        <v>551</v>
      </c>
      <c r="B37" s="53"/>
      <c r="C37" s="53"/>
      <c r="D37" s="53"/>
      <c r="E37" s="53"/>
      <c r="F37" s="53"/>
    </row>
    <row r="38" spans="1:6" x14ac:dyDescent="0.25">
      <c r="A38" s="154" t="s">
        <v>552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554</v>
      </c>
      <c r="B42" s="53"/>
      <c r="C42" s="53"/>
      <c r="D42" s="53"/>
      <c r="E42" s="53"/>
      <c r="F42" s="53"/>
    </row>
    <row r="43" spans="1:6" x14ac:dyDescent="0.25">
      <c r="A43" s="154" t="s">
        <v>555</v>
      </c>
      <c r="B43" s="91"/>
      <c r="C43" s="91"/>
      <c r="D43" s="91"/>
      <c r="E43" s="91"/>
      <c r="F43" s="91"/>
    </row>
    <row r="44" spans="1:6" x14ac:dyDescent="0.25">
      <c r="A44" s="154" t="s">
        <v>556</v>
      </c>
      <c r="B44" s="91"/>
      <c r="C44" s="91"/>
      <c r="D44" s="91"/>
      <c r="E44" s="91"/>
      <c r="F44" s="91"/>
    </row>
    <row r="45" spans="1:6" x14ac:dyDescent="0.25">
      <c r="A45" s="154" t="s">
        <v>557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558</v>
      </c>
      <c r="B47" s="53"/>
      <c r="C47" s="53"/>
      <c r="D47" s="53"/>
      <c r="E47" s="53"/>
      <c r="F47" s="53"/>
    </row>
    <row r="48" spans="1:6" x14ac:dyDescent="0.25">
      <c r="A48" s="154" t="s">
        <v>556</v>
      </c>
      <c r="B48" s="91"/>
      <c r="C48" s="91"/>
      <c r="D48" s="91"/>
      <c r="E48" s="91"/>
      <c r="F48" s="91"/>
    </row>
    <row r="49" spans="1:6" x14ac:dyDescent="0.25">
      <c r="A49" s="154" t="s">
        <v>557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559</v>
      </c>
      <c r="B51" s="53"/>
      <c r="C51" s="53"/>
      <c r="D51" s="53"/>
      <c r="E51" s="53"/>
      <c r="F51" s="53"/>
    </row>
    <row r="52" spans="1:6" x14ac:dyDescent="0.25">
      <c r="A52" s="154" t="s">
        <v>556</v>
      </c>
      <c r="B52" s="91"/>
      <c r="C52" s="91"/>
      <c r="D52" s="91"/>
      <c r="E52" s="91"/>
      <c r="F52" s="91"/>
    </row>
    <row r="53" spans="1:6" x14ac:dyDescent="0.25">
      <c r="A53" s="154" t="s">
        <v>557</v>
      </c>
      <c r="B53" s="91"/>
      <c r="C53" s="91"/>
      <c r="D53" s="91"/>
      <c r="E53" s="91"/>
      <c r="F53" s="91"/>
    </row>
    <row r="54" spans="1:6" x14ac:dyDescent="0.25">
      <c r="A54" s="154" t="s">
        <v>560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561</v>
      </c>
      <c r="B56" s="53"/>
      <c r="C56" s="53"/>
      <c r="D56" s="53"/>
      <c r="E56" s="53"/>
      <c r="F56" s="53"/>
    </row>
    <row r="57" spans="1:6" x14ac:dyDescent="0.25">
      <c r="A57" s="154" t="s">
        <v>556</v>
      </c>
      <c r="B57" s="91"/>
      <c r="C57" s="91"/>
      <c r="D57" s="91"/>
      <c r="E57" s="91"/>
      <c r="F57" s="91"/>
    </row>
    <row r="58" spans="1:6" x14ac:dyDescent="0.25">
      <c r="A58" s="154" t="s">
        <v>557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562</v>
      </c>
      <c r="B60" s="53"/>
      <c r="C60" s="53"/>
      <c r="D60" s="53"/>
      <c r="E60" s="53"/>
      <c r="F60" s="53"/>
    </row>
    <row r="61" spans="1:6" x14ac:dyDescent="0.25">
      <c r="A61" s="154" t="s">
        <v>563</v>
      </c>
      <c r="B61" s="141"/>
      <c r="C61" s="141"/>
      <c r="D61" s="141"/>
      <c r="E61" s="141"/>
      <c r="F61" s="141"/>
    </row>
    <row r="62" spans="1:6" x14ac:dyDescent="0.25">
      <c r="A62" s="154" t="s">
        <v>564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565</v>
      </c>
      <c r="B64" s="141"/>
      <c r="C64" s="141"/>
      <c r="D64" s="141"/>
      <c r="E64" s="141"/>
      <c r="F64" s="141"/>
    </row>
    <row r="65" spans="1:6" x14ac:dyDescent="0.25">
      <c r="A65" s="154" t="s">
        <v>566</v>
      </c>
      <c r="B65" s="141"/>
      <c r="C65" s="141"/>
      <c r="D65" s="141"/>
      <c r="E65" s="141"/>
      <c r="F65" s="141"/>
    </row>
    <row r="66" spans="1:6" x14ac:dyDescent="0.25">
      <c r="A66" s="154" t="s">
        <v>567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" right="0" top="0.55118110236220474" bottom="0.74803149606299213" header="0.31496062992125984" footer="0.31496062992125984"/>
  <pageSetup scale="6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452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31" t="s">
        <v>453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454</v>
      </c>
      <c r="B5" s="132"/>
      <c r="C5" s="132"/>
      <c r="D5" s="132"/>
      <c r="E5" s="132"/>
      <c r="F5" s="132"/>
      <c r="G5" s="133"/>
    </row>
    <row r="6" spans="1:7" x14ac:dyDescent="0.25">
      <c r="A6" s="184" t="s">
        <v>504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568</v>
      </c>
      <c r="C7" s="185"/>
      <c r="D7" s="185"/>
      <c r="E7" s="185"/>
      <c r="F7" s="185"/>
      <c r="G7" s="185"/>
    </row>
    <row r="8" spans="1:7" ht="30" x14ac:dyDescent="0.25">
      <c r="A8" s="71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488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454</v>
      </c>
      <c r="B5" s="114"/>
      <c r="C5" s="114"/>
      <c r="D5" s="114"/>
      <c r="E5" s="114"/>
      <c r="F5" s="114"/>
      <c r="G5" s="115"/>
    </row>
    <row r="6" spans="1:7" x14ac:dyDescent="0.25">
      <c r="A6" s="188" t="s">
        <v>579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568</v>
      </c>
      <c r="C7" s="185"/>
      <c r="D7" s="185"/>
      <c r="E7" s="185"/>
      <c r="F7" s="185"/>
      <c r="G7" s="185"/>
    </row>
    <row r="8" spans="1:7" x14ac:dyDescent="0.25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502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503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504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583</v>
      </c>
    </row>
    <row r="7" spans="1:7" x14ac:dyDescent="0.25">
      <c r="A7" s="62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595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596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518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579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597</v>
      </c>
    </row>
    <row r="7" spans="1:7" x14ac:dyDescent="0.25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595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596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521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Sistema Municipal de Agua Potable y Alcantarillado de Moroleón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523</v>
      </c>
      <c r="C4" s="121" t="s">
        <v>524</v>
      </c>
      <c r="D4" s="121" t="s">
        <v>525</v>
      </c>
      <c r="E4" s="121" t="s">
        <v>526</v>
      </c>
      <c r="F4" s="121" t="s">
        <v>527</v>
      </c>
    </row>
    <row r="5" spans="1:6" ht="12.75" customHeight="1" x14ac:dyDescent="0.25">
      <c r="A5" s="18" t="s">
        <v>528</v>
      </c>
      <c r="B5" s="53"/>
      <c r="C5" s="53"/>
      <c r="D5" s="53"/>
      <c r="E5" s="53"/>
      <c r="F5" s="53"/>
    </row>
    <row r="6" spans="1:6" ht="30" x14ac:dyDescent="0.25">
      <c r="A6" s="59" t="s">
        <v>529</v>
      </c>
      <c r="B6" s="60"/>
      <c r="C6" s="60"/>
      <c r="D6" s="60"/>
      <c r="E6" s="60"/>
      <c r="F6" s="60"/>
    </row>
    <row r="7" spans="1:6" ht="15" x14ac:dyDescent="0.25">
      <c r="A7" s="59" t="s">
        <v>530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531</v>
      </c>
      <c r="B9" s="45"/>
      <c r="C9" s="45"/>
      <c r="D9" s="45"/>
      <c r="E9" s="45"/>
      <c r="F9" s="45"/>
    </row>
    <row r="10" spans="1:6" ht="15" x14ac:dyDescent="0.25">
      <c r="A10" s="59" t="s">
        <v>532</v>
      </c>
      <c r="B10" s="60"/>
      <c r="C10" s="60"/>
      <c r="D10" s="60"/>
      <c r="E10" s="60"/>
      <c r="F10" s="60"/>
    </row>
    <row r="11" spans="1:6" ht="15" x14ac:dyDescent="0.25">
      <c r="A11" s="80" t="s">
        <v>533</v>
      </c>
      <c r="B11" s="60"/>
      <c r="C11" s="60"/>
      <c r="D11" s="60"/>
      <c r="E11" s="60"/>
      <c r="F11" s="60"/>
    </row>
    <row r="12" spans="1:6" ht="15" x14ac:dyDescent="0.25">
      <c r="A12" s="80" t="s">
        <v>534</v>
      </c>
      <c r="B12" s="60"/>
      <c r="C12" s="60"/>
      <c r="D12" s="60"/>
      <c r="E12" s="60"/>
      <c r="F12" s="60"/>
    </row>
    <row r="13" spans="1:6" ht="15" x14ac:dyDescent="0.25">
      <c r="A13" s="80" t="s">
        <v>535</v>
      </c>
      <c r="B13" s="60"/>
      <c r="C13" s="60"/>
      <c r="D13" s="60"/>
      <c r="E13" s="60"/>
      <c r="F13" s="60"/>
    </row>
    <row r="14" spans="1:6" ht="15" x14ac:dyDescent="0.25">
      <c r="A14" s="59" t="s">
        <v>536</v>
      </c>
      <c r="B14" s="60"/>
      <c r="C14" s="60"/>
      <c r="D14" s="60"/>
      <c r="E14" s="60"/>
      <c r="F14" s="60"/>
    </row>
    <row r="15" spans="1:6" ht="15" x14ac:dyDescent="0.25">
      <c r="A15" s="80" t="s">
        <v>533</v>
      </c>
      <c r="B15" s="60"/>
      <c r="C15" s="60"/>
      <c r="D15" s="60"/>
      <c r="E15" s="60"/>
      <c r="F15" s="60"/>
    </row>
    <row r="16" spans="1:6" ht="15" x14ac:dyDescent="0.25">
      <c r="A16" s="80" t="s">
        <v>534</v>
      </c>
      <c r="B16" s="60"/>
      <c r="C16" s="60"/>
      <c r="D16" s="60"/>
      <c r="E16" s="60"/>
      <c r="F16" s="60"/>
    </row>
    <row r="17" spans="1:6" ht="15" x14ac:dyDescent="0.25">
      <c r="A17" s="80" t="s">
        <v>535</v>
      </c>
      <c r="B17" s="60"/>
      <c r="C17" s="60"/>
      <c r="D17" s="60"/>
      <c r="E17" s="60"/>
      <c r="F17" s="60"/>
    </row>
    <row r="18" spans="1:6" ht="15" x14ac:dyDescent="0.25">
      <c r="A18" s="59" t="s">
        <v>537</v>
      </c>
      <c r="B18" s="122"/>
      <c r="C18" s="60"/>
      <c r="D18" s="60"/>
      <c r="E18" s="60"/>
      <c r="F18" s="60"/>
    </row>
    <row r="19" spans="1:6" ht="15" x14ac:dyDescent="0.25">
      <c r="A19" s="59" t="s">
        <v>538</v>
      </c>
      <c r="B19" s="60"/>
      <c r="C19" s="60"/>
      <c r="D19" s="60"/>
      <c r="E19" s="60"/>
      <c r="F19" s="60"/>
    </row>
    <row r="20" spans="1:6" ht="30" x14ac:dyDescent="0.25">
      <c r="A20" s="59" t="s">
        <v>539</v>
      </c>
      <c r="B20" s="123"/>
      <c r="C20" s="123"/>
      <c r="D20" s="123"/>
      <c r="E20" s="123"/>
      <c r="F20" s="123"/>
    </row>
    <row r="21" spans="1:6" ht="30" x14ac:dyDescent="0.25">
      <c r="A21" s="59" t="s">
        <v>540</v>
      </c>
      <c r="B21" s="123"/>
      <c r="C21" s="123"/>
      <c r="D21" s="123"/>
      <c r="E21" s="123"/>
      <c r="F21" s="123"/>
    </row>
    <row r="22" spans="1:6" ht="30" x14ac:dyDescent="0.25">
      <c r="A22" s="59" t="s">
        <v>541</v>
      </c>
      <c r="B22" s="123"/>
      <c r="C22" s="123"/>
      <c r="D22" s="123"/>
      <c r="E22" s="123"/>
      <c r="F22" s="123"/>
    </row>
    <row r="23" spans="1:6" ht="15" x14ac:dyDescent="0.25">
      <c r="A23" s="59" t="s">
        <v>542</v>
      </c>
      <c r="B23" s="123"/>
      <c r="C23" s="123"/>
      <c r="D23" s="123"/>
      <c r="E23" s="123"/>
      <c r="F23" s="123"/>
    </row>
    <row r="24" spans="1:6" ht="15" x14ac:dyDescent="0.25">
      <c r="A24" s="59" t="s">
        <v>543</v>
      </c>
      <c r="B24" s="124"/>
      <c r="C24" s="60"/>
      <c r="D24" s="60"/>
      <c r="E24" s="60"/>
      <c r="F24" s="60"/>
    </row>
    <row r="25" spans="1:6" ht="15" x14ac:dyDescent="0.25">
      <c r="A25" s="59" t="s">
        <v>544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545</v>
      </c>
      <c r="B27" s="45"/>
      <c r="C27" s="45"/>
      <c r="D27" s="45"/>
      <c r="E27" s="45"/>
      <c r="F27" s="45"/>
    </row>
    <row r="28" spans="1:6" ht="15" x14ac:dyDescent="0.25">
      <c r="A28" s="59" t="s">
        <v>546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547</v>
      </c>
      <c r="B30" s="45"/>
      <c r="C30" s="45"/>
      <c r="D30" s="45"/>
      <c r="E30" s="45"/>
      <c r="F30" s="45"/>
    </row>
    <row r="31" spans="1:6" ht="15" x14ac:dyDescent="0.25">
      <c r="A31" s="59" t="s">
        <v>532</v>
      </c>
      <c r="B31" s="60"/>
      <c r="C31" s="60"/>
      <c r="D31" s="60"/>
      <c r="E31" s="60"/>
      <c r="F31" s="60"/>
    </row>
    <row r="32" spans="1:6" ht="15" x14ac:dyDescent="0.25">
      <c r="A32" s="59" t="s">
        <v>536</v>
      </c>
      <c r="B32" s="60"/>
      <c r="C32" s="60"/>
      <c r="D32" s="60"/>
      <c r="E32" s="60"/>
      <c r="F32" s="60"/>
    </row>
    <row r="33" spans="1:6" ht="15" x14ac:dyDescent="0.25">
      <c r="A33" s="59" t="s">
        <v>548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549</v>
      </c>
      <c r="B35" s="45"/>
      <c r="C35" s="45"/>
      <c r="D35" s="45"/>
      <c r="E35" s="45"/>
      <c r="F35" s="45"/>
    </row>
    <row r="36" spans="1:6" ht="15" x14ac:dyDescent="0.25">
      <c r="A36" s="59" t="s">
        <v>550</v>
      </c>
      <c r="B36" s="60"/>
      <c r="C36" s="60"/>
      <c r="D36" s="60"/>
      <c r="E36" s="60"/>
      <c r="F36" s="60"/>
    </row>
    <row r="37" spans="1:6" ht="15" x14ac:dyDescent="0.25">
      <c r="A37" s="59" t="s">
        <v>551</v>
      </c>
      <c r="B37" s="60"/>
      <c r="C37" s="60"/>
      <c r="D37" s="60"/>
      <c r="E37" s="60"/>
      <c r="F37" s="60"/>
    </row>
    <row r="38" spans="1:6" ht="15" x14ac:dyDescent="0.25">
      <c r="A38" s="59" t="s">
        <v>552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554</v>
      </c>
      <c r="B42" s="45"/>
      <c r="C42" s="45"/>
      <c r="D42" s="45"/>
      <c r="E42" s="45"/>
      <c r="F42" s="45"/>
    </row>
    <row r="43" spans="1:6" ht="15" x14ac:dyDescent="0.25">
      <c r="A43" s="59" t="s">
        <v>555</v>
      </c>
      <c r="B43" s="60"/>
      <c r="C43" s="60"/>
      <c r="D43" s="60"/>
      <c r="E43" s="60"/>
      <c r="F43" s="60"/>
    </row>
    <row r="44" spans="1:6" ht="15" x14ac:dyDescent="0.25">
      <c r="A44" s="59" t="s">
        <v>556</v>
      </c>
      <c r="B44" s="60"/>
      <c r="C44" s="60"/>
      <c r="D44" s="60"/>
      <c r="E44" s="60"/>
      <c r="F44" s="60"/>
    </row>
    <row r="45" spans="1:6" ht="15" x14ac:dyDescent="0.25">
      <c r="A45" s="59" t="s">
        <v>557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558</v>
      </c>
      <c r="B47" s="45"/>
      <c r="C47" s="45"/>
      <c r="D47" s="45"/>
      <c r="E47" s="45"/>
      <c r="F47" s="45"/>
    </row>
    <row r="48" spans="1:6" ht="15" x14ac:dyDescent="0.25">
      <c r="A48" s="59" t="s">
        <v>556</v>
      </c>
      <c r="B48" s="123"/>
      <c r="C48" s="123"/>
      <c r="D48" s="123"/>
      <c r="E48" s="123"/>
      <c r="F48" s="123"/>
    </row>
    <row r="49" spans="1:6" ht="15" x14ac:dyDescent="0.25">
      <c r="A49" s="59" t="s">
        <v>557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559</v>
      </c>
      <c r="B51" s="45"/>
      <c r="C51" s="45"/>
      <c r="D51" s="45"/>
      <c r="E51" s="45"/>
      <c r="F51" s="45"/>
    </row>
    <row r="52" spans="1:6" ht="15" x14ac:dyDescent="0.25">
      <c r="A52" s="59" t="s">
        <v>556</v>
      </c>
      <c r="B52" s="60"/>
      <c r="C52" s="60"/>
      <c r="D52" s="60"/>
      <c r="E52" s="60"/>
      <c r="F52" s="60"/>
    </row>
    <row r="53" spans="1:6" ht="15" x14ac:dyDescent="0.25">
      <c r="A53" s="59" t="s">
        <v>557</v>
      </c>
      <c r="B53" s="60"/>
      <c r="C53" s="60"/>
      <c r="D53" s="60"/>
      <c r="E53" s="60"/>
      <c r="F53" s="60"/>
    </row>
    <row r="54" spans="1:6" ht="15" x14ac:dyDescent="0.25">
      <c r="A54" s="59" t="s">
        <v>560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75" zoomScaleNormal="75" workbookViewId="0">
      <selection sqref="A1:H4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1547440.3</v>
      </c>
      <c r="C18" s="108"/>
      <c r="D18" s="108"/>
      <c r="E18" s="108"/>
      <c r="F18" s="4">
        <v>1603656.71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1547440.3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1603656.71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rintOptions horizontalCentered="1"/>
  <pageMargins left="0.11811023622047245" right="0.11811023622047245" top="0.55118110236220474" bottom="0.74803149606299213" header="0.31496062992125984" footer="0.31496062992125984"/>
  <pageSetup scale="68" orientation="landscape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sqref="A1:K2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50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="75" zoomScaleNormal="75" workbookViewId="0">
      <selection sqref="A1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Sistema Municipal de Agua Potable y Alcantarillado de Moroleón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diciembre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71917690</v>
      </c>
      <c r="C8" s="14">
        <f>SUM(C9:C11)</f>
        <v>75055574.980000004</v>
      </c>
      <c r="D8" s="14">
        <f>SUM(D9:D11)</f>
        <v>75055574.980000004</v>
      </c>
    </row>
    <row r="9" spans="1:4" x14ac:dyDescent="0.25">
      <c r="A9" s="58" t="s">
        <v>195</v>
      </c>
      <c r="B9" s="94">
        <v>68717690</v>
      </c>
      <c r="C9" s="94">
        <v>75055574.980000004</v>
      </c>
      <c r="D9" s="94">
        <v>75055574.980000004</v>
      </c>
    </row>
    <row r="10" spans="1:4" x14ac:dyDescent="0.25">
      <c r="A10" s="58" t="s">
        <v>196</v>
      </c>
      <c r="B10" s="94">
        <v>3200000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71917690</v>
      </c>
      <c r="C13" s="14">
        <f>C14+C15</f>
        <v>55139041.439999998</v>
      </c>
      <c r="D13" s="14">
        <f>D14+D15</f>
        <v>54583959.490000002</v>
      </c>
    </row>
    <row r="14" spans="1:4" x14ac:dyDescent="0.25">
      <c r="A14" s="58" t="s">
        <v>199</v>
      </c>
      <c r="B14" s="94">
        <v>68717690</v>
      </c>
      <c r="C14" s="94">
        <v>55139041.439999998</v>
      </c>
      <c r="D14" s="94">
        <v>54583959.490000002</v>
      </c>
    </row>
    <row r="15" spans="1:4" x14ac:dyDescent="0.25">
      <c r="A15" s="58" t="s">
        <v>200</v>
      </c>
      <c r="B15" s="94">
        <v>3200000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17344519.260000002</v>
      </c>
      <c r="D17" s="14">
        <f>D18+D19</f>
        <v>17344519.260000002</v>
      </c>
    </row>
    <row r="18" spans="1:4" x14ac:dyDescent="0.25">
      <c r="A18" s="58" t="s">
        <v>202</v>
      </c>
      <c r="B18" s="16">
        <v>0</v>
      </c>
      <c r="C18" s="47">
        <v>17344519.260000002</v>
      </c>
      <c r="D18" s="47">
        <v>17344519.260000002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37261052.800000012</v>
      </c>
      <c r="D21" s="14">
        <f>D8-D13+D17</f>
        <v>37816134.75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37261052.800000012</v>
      </c>
      <c r="D23" s="14">
        <f>D21-D11</f>
        <v>37816134.75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19916533.54000001</v>
      </c>
      <c r="D25" s="14">
        <f>D23-D17</f>
        <v>20471615.489999998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19916533.54000001</v>
      </c>
      <c r="D33" s="4">
        <f>D25+D29</f>
        <v>20471615.489999998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68717690</v>
      </c>
      <c r="C48" s="96">
        <f>C9</f>
        <v>75055574.980000004</v>
      </c>
      <c r="D48" s="96">
        <f>D9</f>
        <v>75055574.980000004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68717690</v>
      </c>
      <c r="C53" s="47">
        <f>C14</f>
        <v>55139041.439999998</v>
      </c>
      <c r="D53" s="47">
        <f>D14</f>
        <v>54583959.490000002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17344519.260000002</v>
      </c>
      <c r="D55" s="47">
        <f>D18</f>
        <v>17344519.260000002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37261052.800000012</v>
      </c>
      <c r="D57" s="4">
        <f>D48+D49-D53+D55</f>
        <v>37816134.75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37261052.800000012</v>
      </c>
      <c r="D59" s="4">
        <f>D57-D49</f>
        <v>37816134.75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3200000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3200000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11811023622047245" right="0.11811023622047245" top="0.55118110236220474" bottom="0.74803149606299213" header="0.31496062992125984" footer="0.31496062992125984"/>
  <pageSetup scale="59" orientation="portrait" r:id="rId1"/>
  <ignoredErrors>
    <ignoredError sqref="B8:D8 B29:D33 B37:D44 B48:D59 B63:D74 B12:D13 B16:D17 B19:D20 B18 B22:D22 B21 D21 B24:D24 B23 D23 B25 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opLeftCell="A47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65.7109375" customWidth="1"/>
    <col min="2" max="7" width="15.85546875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65517690</v>
      </c>
      <c r="C15" s="47">
        <v>10971546</v>
      </c>
      <c r="D15" s="47">
        <v>76489236</v>
      </c>
      <c r="E15" s="47">
        <v>74807667.640000001</v>
      </c>
      <c r="F15" s="47">
        <v>74807667.640000001</v>
      </c>
      <c r="G15" s="47">
        <f t="shared" si="0"/>
        <v>9289977.6400000006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3200000</v>
      </c>
      <c r="C34" s="47">
        <v>0</v>
      </c>
      <c r="D34" s="47">
        <v>3200000</v>
      </c>
      <c r="E34" s="47">
        <v>247907.34</v>
      </c>
      <c r="F34" s="47">
        <v>247907.34</v>
      </c>
      <c r="G34" s="47">
        <f>F34-B34</f>
        <v>-2952092.66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F41" si="7">SUM(B9,B10,B11,B12,B13,B14,B15,B16,B28,B34,B35,B37)</f>
        <v>68717690</v>
      </c>
      <c r="C41" s="4">
        <f t="shared" si="7"/>
        <v>10971546</v>
      </c>
      <c r="D41" s="4">
        <f t="shared" si="7"/>
        <v>79689236</v>
      </c>
      <c r="E41" s="4">
        <f t="shared" si="7"/>
        <v>75055574.980000004</v>
      </c>
      <c r="F41" s="4">
        <f t="shared" si="7"/>
        <v>75055574.980000004</v>
      </c>
      <c r="G41" s="4">
        <f>SUM(G9,G10,G11,G12,G13,G14,G15,G16,G28,G34,G35,G37)</f>
        <v>6337884.9800000004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6337884.9800000004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ht="30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45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ht="30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ht="30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3200000</v>
      </c>
      <c r="C63" s="47">
        <v>1607300</v>
      </c>
      <c r="D63" s="47">
        <v>4807300</v>
      </c>
      <c r="E63" s="47">
        <v>0</v>
      </c>
      <c r="F63" s="47">
        <v>0</v>
      </c>
      <c r="G63" s="47">
        <f t="shared" si="13"/>
        <v>-3200000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3200000</v>
      </c>
      <c r="C65" s="4">
        <f t="shared" si="14"/>
        <v>1607300</v>
      </c>
      <c r="D65" s="4">
        <f t="shared" si="14"/>
        <v>4807300</v>
      </c>
      <c r="E65" s="4">
        <f t="shared" si="14"/>
        <v>0</v>
      </c>
      <c r="F65" s="4">
        <f t="shared" si="14"/>
        <v>0</v>
      </c>
      <c r="G65" s="4">
        <f t="shared" si="14"/>
        <v>-3200000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71917690</v>
      </c>
      <c r="C70" s="4">
        <f t="shared" si="16"/>
        <v>12578846</v>
      </c>
      <c r="D70" s="4">
        <f t="shared" si="16"/>
        <v>84496536</v>
      </c>
      <c r="E70" s="4">
        <f t="shared" si="16"/>
        <v>75055574.980000004</v>
      </c>
      <c r="F70" s="4">
        <f t="shared" si="16"/>
        <v>75055574.980000004</v>
      </c>
      <c r="G70" s="4">
        <f t="shared" si="16"/>
        <v>3137884.9800000004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" right="0" top="0.55118110236220474" bottom="0.74803149606299213" header="0.31496062992125984" footer="0.31496062992125984"/>
  <pageSetup scale="58" orientation="portrait" r:id="rId1"/>
  <ignoredErrors>
    <ignoredError sqref="B16:F27 B29:F33 B60:F61 G9:G15 G60:G76 G55:G58 G38:G40 B35:F58 B64:F75 G42:G53 B62 D62:F62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0.7109375" customWidth="1"/>
    <col min="2" max="7" width="15.85546875" customWidth="1"/>
    <col min="8" max="8" width="2.28515625" customWidth="1"/>
  </cols>
  <sheetData>
    <row r="1" spans="1:7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Sistema Municipal de Agua Potable y Alcantarillado de Moroleón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68717690</v>
      </c>
      <c r="C9" s="83">
        <f t="shared" si="0"/>
        <v>35631392</v>
      </c>
      <c r="D9" s="83">
        <f t="shared" si="0"/>
        <v>104349082</v>
      </c>
      <c r="E9" s="83">
        <f>SUM(E10,E18,E28,E38,E48,E58,E62,E71,E75)</f>
        <v>72483560.700000003</v>
      </c>
      <c r="F9" s="83">
        <f t="shared" si="0"/>
        <v>71928478.75</v>
      </c>
      <c r="G9" s="83">
        <f t="shared" si="0"/>
        <v>31865521.300000004</v>
      </c>
    </row>
    <row r="10" spans="1:7" x14ac:dyDescent="0.25">
      <c r="A10" s="84" t="s">
        <v>311</v>
      </c>
      <c r="B10" s="83">
        <f t="shared" ref="B10:G10" si="1">SUM(B11:B17)</f>
        <v>27652392</v>
      </c>
      <c r="C10" s="83">
        <f t="shared" si="1"/>
        <v>0</v>
      </c>
      <c r="D10" s="83">
        <f t="shared" si="1"/>
        <v>27652392</v>
      </c>
      <c r="E10" s="83">
        <f t="shared" si="1"/>
        <v>19317796.790000003</v>
      </c>
      <c r="F10" s="83">
        <f t="shared" si="1"/>
        <v>18862096.109999999</v>
      </c>
      <c r="G10" s="83">
        <f t="shared" si="1"/>
        <v>8334595.2100000009</v>
      </c>
    </row>
    <row r="11" spans="1:7" x14ac:dyDescent="0.25">
      <c r="A11" s="85" t="s">
        <v>312</v>
      </c>
      <c r="B11" s="75">
        <v>16113600</v>
      </c>
      <c r="C11" s="75">
        <v>0</v>
      </c>
      <c r="D11" s="75">
        <v>16113600</v>
      </c>
      <c r="E11" s="75">
        <v>12567045.789999999</v>
      </c>
      <c r="F11" s="75">
        <v>12567045.789999999</v>
      </c>
      <c r="G11" s="75">
        <f>D11-E11</f>
        <v>3546554.2100000009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314</v>
      </c>
      <c r="B13" s="75">
        <v>3828912</v>
      </c>
      <c r="C13" s="75">
        <v>39328</v>
      </c>
      <c r="D13" s="75">
        <v>3868240</v>
      </c>
      <c r="E13" s="75">
        <v>2725738.96</v>
      </c>
      <c r="F13" s="75">
        <v>2725738.96</v>
      </c>
      <c r="G13" s="75">
        <f t="shared" si="2"/>
        <v>1142501.04</v>
      </c>
    </row>
    <row r="14" spans="1:7" x14ac:dyDescent="0.25">
      <c r="A14" s="85" t="s">
        <v>315</v>
      </c>
      <c r="B14" s="75">
        <v>4263264</v>
      </c>
      <c r="C14" s="75">
        <v>66223</v>
      </c>
      <c r="D14" s="75">
        <v>4329487</v>
      </c>
      <c r="E14" s="75">
        <v>3384707.19</v>
      </c>
      <c r="F14" s="75">
        <v>2929006.51</v>
      </c>
      <c r="G14" s="75">
        <f t="shared" si="2"/>
        <v>944779.81</v>
      </c>
    </row>
    <row r="15" spans="1:7" x14ac:dyDescent="0.25">
      <c r="A15" s="85" t="s">
        <v>316</v>
      </c>
      <c r="B15" s="75">
        <v>2480328</v>
      </c>
      <c r="C15" s="75">
        <v>0</v>
      </c>
      <c r="D15" s="75">
        <v>2480328</v>
      </c>
      <c r="E15" s="75">
        <v>640304.85</v>
      </c>
      <c r="F15" s="75">
        <v>640304.85</v>
      </c>
      <c r="G15" s="75">
        <f t="shared" si="2"/>
        <v>1840023.15</v>
      </c>
    </row>
    <row r="16" spans="1:7" x14ac:dyDescent="0.25">
      <c r="A16" s="85" t="s">
        <v>317</v>
      </c>
      <c r="B16" s="75">
        <v>966288</v>
      </c>
      <c r="C16" s="75">
        <v>-105551</v>
      </c>
      <c r="D16" s="75">
        <v>860737</v>
      </c>
      <c r="E16" s="75">
        <v>0</v>
      </c>
      <c r="F16" s="75">
        <v>0</v>
      </c>
      <c r="G16" s="75">
        <f t="shared" si="2"/>
        <v>860737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319</v>
      </c>
      <c r="B18" s="83">
        <f t="shared" ref="B18:G18" si="3">SUM(B19:B27)</f>
        <v>5568288</v>
      </c>
      <c r="C18" s="83">
        <f t="shared" si="3"/>
        <v>2747756</v>
      </c>
      <c r="D18" s="83">
        <f t="shared" si="3"/>
        <v>8316044</v>
      </c>
      <c r="E18" s="83">
        <f t="shared" si="3"/>
        <v>4278241.0999999996</v>
      </c>
      <c r="F18" s="83">
        <f t="shared" si="3"/>
        <v>4278241.0999999996</v>
      </c>
      <c r="G18" s="83">
        <f t="shared" si="3"/>
        <v>4037802.9</v>
      </c>
    </row>
    <row r="19" spans="1:7" x14ac:dyDescent="0.25">
      <c r="A19" s="85" t="s">
        <v>320</v>
      </c>
      <c r="B19" s="75">
        <v>384396</v>
      </c>
      <c r="C19" s="75">
        <v>0</v>
      </c>
      <c r="D19" s="75">
        <v>384396</v>
      </c>
      <c r="E19" s="75">
        <v>180258.37</v>
      </c>
      <c r="F19" s="75">
        <v>180258.37</v>
      </c>
      <c r="G19" s="75">
        <f>D19-E19</f>
        <v>204137.63</v>
      </c>
    </row>
    <row r="20" spans="1:7" x14ac:dyDescent="0.25">
      <c r="A20" s="85" t="s">
        <v>321</v>
      </c>
      <c r="B20" s="75">
        <v>92124</v>
      </c>
      <c r="C20" s="75">
        <v>0</v>
      </c>
      <c r="D20" s="75">
        <v>92124</v>
      </c>
      <c r="E20" s="75">
        <v>69837.960000000006</v>
      </c>
      <c r="F20" s="75">
        <v>69837.960000000006</v>
      </c>
      <c r="G20" s="75">
        <f t="shared" ref="G20:G27" si="4">D20-E20</f>
        <v>22286.039999999994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f>4291572-B97</f>
        <v>4122180</v>
      </c>
      <c r="C22" s="75">
        <v>2435864</v>
      </c>
      <c r="D22" s="75">
        <v>6558044</v>
      </c>
      <c r="E22" s="75">
        <v>3167758.63</v>
      </c>
      <c r="F22" s="75">
        <v>3167758.63</v>
      </c>
      <c r="G22" s="75">
        <f t="shared" si="4"/>
        <v>3390285.37</v>
      </c>
    </row>
    <row r="23" spans="1:7" x14ac:dyDescent="0.25">
      <c r="A23" s="85" t="s">
        <v>324</v>
      </c>
      <c r="B23" s="75">
        <v>29412</v>
      </c>
      <c r="C23" s="75">
        <v>11257</v>
      </c>
      <c r="D23" s="75">
        <v>40669</v>
      </c>
      <c r="E23" s="75">
        <v>4675.3599999999997</v>
      </c>
      <c r="F23" s="75">
        <v>4675.3599999999997</v>
      </c>
      <c r="G23" s="75">
        <f t="shared" si="4"/>
        <v>35993.64</v>
      </c>
    </row>
    <row r="24" spans="1:7" x14ac:dyDescent="0.25">
      <c r="A24" s="85" t="s">
        <v>325</v>
      </c>
      <c r="B24" s="75">
        <v>566652</v>
      </c>
      <c r="C24" s="75">
        <v>279419</v>
      </c>
      <c r="D24" s="75">
        <v>846071</v>
      </c>
      <c r="E24" s="75">
        <v>640300.39</v>
      </c>
      <c r="F24" s="75">
        <v>640300.39</v>
      </c>
      <c r="G24" s="75">
        <f t="shared" si="4"/>
        <v>205770.61</v>
      </c>
    </row>
    <row r="25" spans="1:7" x14ac:dyDescent="0.25">
      <c r="A25" s="85" t="s">
        <v>326</v>
      </c>
      <c r="B25" s="75">
        <v>211008</v>
      </c>
      <c r="C25" s="75">
        <v>21216</v>
      </c>
      <c r="D25" s="75">
        <v>232224</v>
      </c>
      <c r="E25" s="75">
        <v>164457.82999999999</v>
      </c>
      <c r="F25" s="75">
        <v>164457.82999999999</v>
      </c>
      <c r="G25" s="75">
        <f t="shared" si="4"/>
        <v>67766.170000000013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162516</v>
      </c>
      <c r="C27" s="75">
        <v>0</v>
      </c>
      <c r="D27" s="75">
        <v>162516</v>
      </c>
      <c r="E27" s="75">
        <v>50952.56</v>
      </c>
      <c r="F27" s="75">
        <v>50952.56</v>
      </c>
      <c r="G27" s="75">
        <f t="shared" si="4"/>
        <v>111563.44</v>
      </c>
    </row>
    <row r="28" spans="1:7" x14ac:dyDescent="0.25">
      <c r="A28" s="84" t="s">
        <v>329</v>
      </c>
      <c r="B28" s="83">
        <f t="shared" ref="B28:G28" si="5">SUM(B29:B37)</f>
        <v>23729270</v>
      </c>
      <c r="C28" s="83">
        <f t="shared" si="5"/>
        <v>6573790</v>
      </c>
      <c r="D28" s="83">
        <f t="shared" si="5"/>
        <v>30303060</v>
      </c>
      <c r="E28" s="83">
        <f t="shared" si="5"/>
        <v>24499842.77</v>
      </c>
      <c r="F28" s="83">
        <f t="shared" si="5"/>
        <v>24400461.5</v>
      </c>
      <c r="G28" s="83">
        <f t="shared" si="5"/>
        <v>5803217.2300000004</v>
      </c>
    </row>
    <row r="29" spans="1:7" x14ac:dyDescent="0.25">
      <c r="A29" s="85" t="s">
        <v>330</v>
      </c>
      <c r="B29" s="75">
        <f>10335114-B104</f>
        <v>9574044</v>
      </c>
      <c r="C29" s="75">
        <f>4320701-C104</f>
        <v>4211771</v>
      </c>
      <c r="D29" s="75">
        <f>14655815-D104</f>
        <v>13785815</v>
      </c>
      <c r="E29" s="75">
        <v>12182441.02</v>
      </c>
      <c r="F29" s="75">
        <v>12182441.02</v>
      </c>
      <c r="G29" s="75">
        <f>D29-E29</f>
        <v>1603373.9800000004</v>
      </c>
    </row>
    <row r="30" spans="1:7" x14ac:dyDescent="0.25">
      <c r="A30" s="85" t="s">
        <v>331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 x14ac:dyDescent="0.25">
      <c r="A31" s="85" t="s">
        <v>332</v>
      </c>
      <c r="B31" s="75">
        <f>1358413-B106</f>
        <v>1358412</v>
      </c>
      <c r="C31" s="75">
        <f>0-C106</f>
        <v>0</v>
      </c>
      <c r="D31" s="75">
        <f>1358413-D106</f>
        <v>1358412</v>
      </c>
      <c r="E31" s="75">
        <v>940778.4</v>
      </c>
      <c r="F31" s="75">
        <v>940778.4</v>
      </c>
      <c r="G31" s="75">
        <f t="shared" si="6"/>
        <v>417633.6</v>
      </c>
    </row>
    <row r="32" spans="1:7" x14ac:dyDescent="0.25">
      <c r="A32" s="85" t="s">
        <v>333</v>
      </c>
      <c r="B32" s="75">
        <v>551628</v>
      </c>
      <c r="C32" s="75">
        <v>214634</v>
      </c>
      <c r="D32" s="75">
        <v>766262</v>
      </c>
      <c r="E32" s="75">
        <v>320141.33</v>
      </c>
      <c r="F32" s="75">
        <v>320141.33</v>
      </c>
      <c r="G32" s="75">
        <f t="shared" si="6"/>
        <v>446120.67</v>
      </c>
    </row>
    <row r="33" spans="1:7" ht="14.45" customHeight="1" x14ac:dyDescent="0.25">
      <c r="A33" s="85" t="s">
        <v>334</v>
      </c>
      <c r="B33" s="75">
        <v>6639288</v>
      </c>
      <c r="C33" s="75">
        <v>993187</v>
      </c>
      <c r="D33" s="75">
        <v>7632475</v>
      </c>
      <c r="E33" s="75">
        <v>6726322.5499999998</v>
      </c>
      <c r="F33" s="75">
        <v>6726322.5499999998</v>
      </c>
      <c r="G33" s="75">
        <f t="shared" si="6"/>
        <v>906152.45000000019</v>
      </c>
    </row>
    <row r="34" spans="1:7" ht="14.45" customHeight="1" x14ac:dyDescent="0.25">
      <c r="A34" s="85" t="s">
        <v>335</v>
      </c>
      <c r="B34" s="75">
        <v>361783</v>
      </c>
      <c r="C34" s="75">
        <v>0</v>
      </c>
      <c r="D34" s="75">
        <v>361783</v>
      </c>
      <c r="E34" s="75">
        <v>4320</v>
      </c>
      <c r="F34" s="75">
        <v>4320</v>
      </c>
      <c r="G34" s="75">
        <f t="shared" si="6"/>
        <v>357463</v>
      </c>
    </row>
    <row r="35" spans="1:7" ht="14.45" customHeight="1" x14ac:dyDescent="0.25">
      <c r="A35" s="85" t="s">
        <v>336</v>
      </c>
      <c r="B35" s="75">
        <v>175980</v>
      </c>
      <c r="C35" s="75">
        <v>0</v>
      </c>
      <c r="D35" s="75">
        <v>175980</v>
      </c>
      <c r="E35" s="75">
        <v>22043.4</v>
      </c>
      <c r="F35" s="75">
        <v>22043.4</v>
      </c>
      <c r="G35" s="75">
        <f t="shared" si="6"/>
        <v>153936.6</v>
      </c>
    </row>
    <row r="36" spans="1:7" ht="14.45" customHeight="1" x14ac:dyDescent="0.25">
      <c r="A36" s="85" t="s">
        <v>337</v>
      </c>
      <c r="B36" s="75">
        <v>299856</v>
      </c>
      <c r="C36" s="75">
        <v>56179</v>
      </c>
      <c r="D36" s="75">
        <v>356035</v>
      </c>
      <c r="E36" s="75">
        <v>148887.38</v>
      </c>
      <c r="F36" s="75">
        <v>148887.38</v>
      </c>
      <c r="G36" s="75">
        <f t="shared" si="6"/>
        <v>207147.62</v>
      </c>
    </row>
    <row r="37" spans="1:7" ht="14.45" customHeight="1" x14ac:dyDescent="0.25">
      <c r="A37" s="85" t="s">
        <v>338</v>
      </c>
      <c r="B37" s="75">
        <v>4768279</v>
      </c>
      <c r="C37" s="75">
        <v>1098019</v>
      </c>
      <c r="D37" s="75">
        <v>5866298</v>
      </c>
      <c r="E37" s="75">
        <v>4154908.69</v>
      </c>
      <c r="F37" s="75">
        <v>4055527.42</v>
      </c>
      <c r="G37" s="75">
        <f t="shared" si="6"/>
        <v>1711389.31</v>
      </c>
    </row>
    <row r="38" spans="1:7" x14ac:dyDescent="0.25">
      <c r="A38" s="84" t="s">
        <v>339</v>
      </c>
      <c r="B38" s="83">
        <f t="shared" ref="B38:G38" si="7">SUM(B39:B47)</f>
        <v>13404</v>
      </c>
      <c r="C38" s="83">
        <f t="shared" si="7"/>
        <v>10000</v>
      </c>
      <c r="D38" s="83">
        <f t="shared" si="7"/>
        <v>23404</v>
      </c>
      <c r="E38" s="83">
        <f t="shared" si="7"/>
        <v>0</v>
      </c>
      <c r="F38" s="83">
        <f t="shared" si="7"/>
        <v>0</v>
      </c>
      <c r="G38" s="83">
        <f t="shared" si="7"/>
        <v>23404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13404</v>
      </c>
      <c r="C42" s="75">
        <v>10000</v>
      </c>
      <c r="D42" s="75">
        <v>23404</v>
      </c>
      <c r="E42" s="75">
        <v>0</v>
      </c>
      <c r="F42" s="75">
        <v>0</v>
      </c>
      <c r="G42" s="75">
        <f t="shared" si="8"/>
        <v>23404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824382</v>
      </c>
      <c r="C48" s="83">
        <f t="shared" si="9"/>
        <v>1035024</v>
      </c>
      <c r="D48" s="83">
        <f t="shared" si="9"/>
        <v>1859406</v>
      </c>
      <c r="E48" s="83">
        <f t="shared" si="9"/>
        <v>361187.5</v>
      </c>
      <c r="F48" s="83">
        <f t="shared" si="9"/>
        <v>361187.5</v>
      </c>
      <c r="G48" s="83">
        <f t="shared" si="9"/>
        <v>1498218.5</v>
      </c>
    </row>
    <row r="49" spans="1:7" x14ac:dyDescent="0.25">
      <c r="A49" s="85" t="s">
        <v>350</v>
      </c>
      <c r="B49" s="75">
        <v>2</v>
      </c>
      <c r="C49" s="75">
        <v>270000</v>
      </c>
      <c r="D49" s="75">
        <v>270002</v>
      </c>
      <c r="E49" s="75">
        <v>72393.45</v>
      </c>
      <c r="F49" s="75">
        <v>72393.45</v>
      </c>
      <c r="G49" s="75">
        <f>D49-E49</f>
        <v>197608.55</v>
      </c>
    </row>
    <row r="50" spans="1:7" x14ac:dyDescent="0.25">
      <c r="A50" s="85" t="s">
        <v>351</v>
      </c>
      <c r="B50" s="75">
        <v>0</v>
      </c>
      <c r="C50" s="75">
        <v>5000</v>
      </c>
      <c r="D50" s="75">
        <v>5000</v>
      </c>
      <c r="E50" s="75">
        <v>0</v>
      </c>
      <c r="F50" s="75">
        <v>0</v>
      </c>
      <c r="G50" s="75">
        <f t="shared" ref="G50:G57" si="10">D50-E50</f>
        <v>5000</v>
      </c>
    </row>
    <row r="51" spans="1:7" x14ac:dyDescent="0.25">
      <c r="A51" s="85" t="s">
        <v>352</v>
      </c>
      <c r="B51" s="75">
        <v>0</v>
      </c>
      <c r="C51" s="75">
        <v>10000</v>
      </c>
      <c r="D51" s="75">
        <v>10000</v>
      </c>
      <c r="E51" s="75">
        <v>0</v>
      </c>
      <c r="F51" s="75">
        <v>0</v>
      </c>
      <c r="G51" s="75">
        <f t="shared" si="10"/>
        <v>10000</v>
      </c>
    </row>
    <row r="52" spans="1:7" x14ac:dyDescent="0.25">
      <c r="A52" s="85" t="s">
        <v>353</v>
      </c>
      <c r="B52" s="75">
        <f>618286-B127</f>
        <v>618285</v>
      </c>
      <c r="C52" s="75">
        <f>85000-C127</f>
        <v>85000</v>
      </c>
      <c r="D52" s="75">
        <f>703286-D127</f>
        <v>703285</v>
      </c>
      <c r="E52" s="75">
        <v>0</v>
      </c>
      <c r="F52" s="75">
        <v>0</v>
      </c>
      <c r="G52" s="75">
        <f t="shared" si="10"/>
        <v>703285</v>
      </c>
    </row>
    <row r="53" spans="1:7" x14ac:dyDescent="0.25">
      <c r="A53" s="85" t="s">
        <v>354</v>
      </c>
      <c r="B53" s="75">
        <v>0</v>
      </c>
      <c r="C53" s="75">
        <v>20000</v>
      </c>
      <c r="D53" s="75">
        <v>20000</v>
      </c>
      <c r="E53" s="75">
        <v>0</v>
      </c>
      <c r="F53" s="75">
        <v>0</v>
      </c>
      <c r="G53" s="75">
        <f t="shared" si="10"/>
        <v>20000</v>
      </c>
    </row>
    <row r="54" spans="1:7" x14ac:dyDescent="0.25">
      <c r="A54" s="85" t="s">
        <v>355</v>
      </c>
      <c r="B54" s="75">
        <v>206095</v>
      </c>
      <c r="C54" s="75">
        <v>545000</v>
      </c>
      <c r="D54" s="75">
        <v>751095</v>
      </c>
      <c r="E54" s="75">
        <v>288794.05</v>
      </c>
      <c r="F54" s="75">
        <v>288794.05</v>
      </c>
      <c r="G54" s="75">
        <f t="shared" si="10"/>
        <v>462300.95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12</v>
      </c>
      <c r="D56" s="75">
        <v>12</v>
      </c>
      <c r="E56" s="75">
        <v>0</v>
      </c>
      <c r="F56" s="75">
        <v>0</v>
      </c>
      <c r="G56" s="75">
        <f t="shared" si="10"/>
        <v>12</v>
      </c>
    </row>
    <row r="57" spans="1:7" x14ac:dyDescent="0.25">
      <c r="A57" s="85" t="s">
        <v>358</v>
      </c>
      <c r="B57" s="75">
        <v>0</v>
      </c>
      <c r="C57" s="75">
        <v>100012</v>
      </c>
      <c r="D57" s="75">
        <v>100012</v>
      </c>
      <c r="E57" s="75">
        <v>0</v>
      </c>
      <c r="F57" s="75">
        <v>0</v>
      </c>
      <c r="G57" s="75">
        <f t="shared" si="10"/>
        <v>100012</v>
      </c>
    </row>
    <row r="58" spans="1:7" x14ac:dyDescent="0.25">
      <c r="A58" s="84" t="s">
        <v>359</v>
      </c>
      <c r="B58" s="83">
        <f t="shared" ref="B58:G58" si="11">SUM(B59:B61)</f>
        <v>10929954</v>
      </c>
      <c r="C58" s="83">
        <f t="shared" si="11"/>
        <v>8664822</v>
      </c>
      <c r="D58" s="83">
        <f t="shared" si="11"/>
        <v>19594776</v>
      </c>
      <c r="E58" s="83">
        <f t="shared" si="11"/>
        <v>7426561.3200000003</v>
      </c>
      <c r="F58" s="83">
        <f t="shared" si="11"/>
        <v>7426561.3200000003</v>
      </c>
      <c r="G58" s="83">
        <f t="shared" si="11"/>
        <v>12168214.68</v>
      </c>
    </row>
    <row r="59" spans="1:7" x14ac:dyDescent="0.25">
      <c r="A59" s="85" t="s">
        <v>360</v>
      </c>
      <c r="B59" s="75">
        <f>13199488-B134</f>
        <v>10929954</v>
      </c>
      <c r="C59" s="75">
        <v>6514822</v>
      </c>
      <c r="D59" s="75">
        <v>17444776</v>
      </c>
      <c r="E59" s="75">
        <v>7426561.3200000003</v>
      </c>
      <c r="F59" s="75">
        <v>7426561.3200000003</v>
      </c>
      <c r="G59" s="75">
        <f>D59-E59</f>
        <v>10018214.68</v>
      </c>
    </row>
    <row r="60" spans="1:7" x14ac:dyDescent="0.25">
      <c r="A60" s="85" t="s">
        <v>361</v>
      </c>
      <c r="B60" s="75">
        <f>1-B135</f>
        <v>0</v>
      </c>
      <c r="C60" s="75">
        <f>150000-C135</f>
        <v>150000</v>
      </c>
      <c r="D60" s="75">
        <f>150001-D135</f>
        <v>150000</v>
      </c>
      <c r="E60" s="75">
        <v>0</v>
      </c>
      <c r="F60" s="75">
        <v>0</v>
      </c>
      <c r="G60" s="75">
        <f t="shared" ref="G60:G61" si="12">D60-E60</f>
        <v>150000</v>
      </c>
    </row>
    <row r="61" spans="1:7" x14ac:dyDescent="0.25">
      <c r="A61" s="85" t="s">
        <v>362</v>
      </c>
      <c r="B61" s="75">
        <f>1-B136</f>
        <v>0</v>
      </c>
      <c r="C61" s="75">
        <f>2000000-C136</f>
        <v>2000000</v>
      </c>
      <c r="D61" s="75">
        <f>2000001-D136</f>
        <v>2000000</v>
      </c>
      <c r="E61" s="75">
        <v>0</v>
      </c>
      <c r="F61" s="75">
        <v>0</v>
      </c>
      <c r="G61" s="75">
        <f t="shared" si="12"/>
        <v>2000000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16600000</v>
      </c>
      <c r="D71" s="83">
        <f t="shared" si="15"/>
        <v>16600000</v>
      </c>
      <c r="E71" s="83">
        <f t="shared" si="15"/>
        <v>16599931.220000001</v>
      </c>
      <c r="F71" s="83">
        <f t="shared" si="15"/>
        <v>16599931.220000001</v>
      </c>
      <c r="G71" s="83">
        <f t="shared" si="15"/>
        <v>68.779999999329448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16600000</v>
      </c>
      <c r="D74" s="75">
        <v>16600000</v>
      </c>
      <c r="E74" s="75">
        <v>16599931.220000001</v>
      </c>
      <c r="F74" s="75">
        <v>16599931.220000001</v>
      </c>
      <c r="G74" s="75">
        <f t="shared" si="16"/>
        <v>68.779999999329448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3200000</v>
      </c>
      <c r="C84" s="83">
        <f t="shared" si="19"/>
        <v>1607300</v>
      </c>
      <c r="D84" s="83">
        <f t="shared" si="19"/>
        <v>4807300</v>
      </c>
      <c r="E84" s="83">
        <f t="shared" si="19"/>
        <v>0</v>
      </c>
      <c r="F84" s="83">
        <f t="shared" si="19"/>
        <v>0</v>
      </c>
      <c r="G84" s="83">
        <f t="shared" si="19"/>
        <v>4807300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169392</v>
      </c>
      <c r="C93" s="83">
        <f t="shared" si="22"/>
        <v>1338608</v>
      </c>
      <c r="D93" s="83">
        <f t="shared" si="22"/>
        <v>1508000</v>
      </c>
      <c r="E93" s="83">
        <f t="shared" si="22"/>
        <v>0</v>
      </c>
      <c r="F93" s="83">
        <f t="shared" si="22"/>
        <v>0</v>
      </c>
      <c r="G93" s="83">
        <f t="shared" si="22"/>
        <v>1508000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169392</v>
      </c>
      <c r="C97" s="75">
        <v>1338608</v>
      </c>
      <c r="D97" s="75">
        <v>1508000</v>
      </c>
      <c r="E97" s="75">
        <v>0</v>
      </c>
      <c r="F97" s="75">
        <v>0</v>
      </c>
      <c r="G97" s="75">
        <f t="shared" si="23"/>
        <v>1508000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 t="shared" ref="B103:G103" si="24">SUM(B104:B112)</f>
        <v>761071</v>
      </c>
      <c r="C103" s="83">
        <f t="shared" si="24"/>
        <v>108930</v>
      </c>
      <c r="D103" s="83">
        <f t="shared" si="24"/>
        <v>870001</v>
      </c>
      <c r="E103" s="83">
        <f t="shared" si="24"/>
        <v>0</v>
      </c>
      <c r="F103" s="83">
        <f t="shared" si="24"/>
        <v>0</v>
      </c>
      <c r="G103" s="83">
        <f t="shared" si="24"/>
        <v>870001</v>
      </c>
    </row>
    <row r="104" spans="1:7" x14ac:dyDescent="0.25">
      <c r="A104" s="85" t="s">
        <v>330</v>
      </c>
      <c r="B104" s="75">
        <v>761070</v>
      </c>
      <c r="C104" s="75">
        <v>108930</v>
      </c>
      <c r="D104" s="75">
        <v>870000</v>
      </c>
      <c r="E104" s="75">
        <v>0</v>
      </c>
      <c r="F104" s="75">
        <v>0</v>
      </c>
      <c r="G104" s="75">
        <f>D104-E104</f>
        <v>870000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332</v>
      </c>
      <c r="B106" s="75">
        <v>1</v>
      </c>
      <c r="C106" s="75">
        <v>0</v>
      </c>
      <c r="D106" s="75">
        <v>1</v>
      </c>
      <c r="E106" s="75">
        <v>0</v>
      </c>
      <c r="F106" s="75">
        <v>0</v>
      </c>
      <c r="G106" s="75">
        <f t="shared" si="25"/>
        <v>1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339</v>
      </c>
      <c r="B113" s="83">
        <f t="shared" ref="B113:G113" si="26">SUM(B114:B122)</f>
        <v>0</v>
      </c>
      <c r="C113" s="83">
        <f t="shared" si="26"/>
        <v>0</v>
      </c>
      <c r="D113" s="83">
        <f t="shared" si="26"/>
        <v>0</v>
      </c>
      <c r="E113" s="83">
        <f t="shared" si="26"/>
        <v>0</v>
      </c>
      <c r="F113" s="83">
        <f t="shared" si="26"/>
        <v>0</v>
      </c>
      <c r="G113" s="83">
        <f t="shared" si="26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349</v>
      </c>
      <c r="B123" s="83">
        <f t="shared" ref="B123:G123" si="28">SUM(B124:B132)</f>
        <v>1</v>
      </c>
      <c r="C123" s="83">
        <f t="shared" si="28"/>
        <v>0</v>
      </c>
      <c r="D123" s="83">
        <f t="shared" si="28"/>
        <v>1</v>
      </c>
      <c r="E123" s="83">
        <f t="shared" si="28"/>
        <v>0</v>
      </c>
      <c r="F123" s="83">
        <f t="shared" si="28"/>
        <v>0</v>
      </c>
      <c r="G123" s="83">
        <f t="shared" si="28"/>
        <v>1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353</v>
      </c>
      <c r="B127" s="75">
        <v>1</v>
      </c>
      <c r="C127" s="75">
        <v>0</v>
      </c>
      <c r="D127" s="75">
        <v>1</v>
      </c>
      <c r="E127" s="75">
        <v>0</v>
      </c>
      <c r="F127" s="75">
        <v>0</v>
      </c>
      <c r="G127" s="75">
        <f t="shared" si="29"/>
        <v>1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359</v>
      </c>
      <c r="B133" s="83">
        <f t="shared" ref="B133:G133" si="30">SUM(B134:B136)</f>
        <v>2269536</v>
      </c>
      <c r="C133" s="83">
        <f t="shared" si="30"/>
        <v>159762</v>
      </c>
      <c r="D133" s="83">
        <f t="shared" si="30"/>
        <v>2429298</v>
      </c>
      <c r="E133" s="83">
        <f t="shared" si="30"/>
        <v>0</v>
      </c>
      <c r="F133" s="83">
        <f t="shared" si="30"/>
        <v>0</v>
      </c>
      <c r="G133" s="83">
        <f t="shared" si="30"/>
        <v>2429298</v>
      </c>
    </row>
    <row r="134" spans="1:7" x14ac:dyDescent="0.25">
      <c r="A134" s="85" t="s">
        <v>360</v>
      </c>
      <c r="B134" s="75">
        <v>2269534</v>
      </c>
      <c r="C134" s="75">
        <v>159762</v>
      </c>
      <c r="D134" s="75">
        <v>2429296</v>
      </c>
      <c r="E134" s="75">
        <v>0</v>
      </c>
      <c r="F134" s="75">
        <v>0</v>
      </c>
      <c r="G134" s="75">
        <f>D134-E134</f>
        <v>2429296</v>
      </c>
    </row>
    <row r="135" spans="1:7" x14ac:dyDescent="0.25">
      <c r="A135" s="85" t="s">
        <v>361</v>
      </c>
      <c r="B135" s="75">
        <v>1</v>
      </c>
      <c r="C135" s="75">
        <v>0</v>
      </c>
      <c r="D135" s="75">
        <v>1</v>
      </c>
      <c r="E135" s="75">
        <v>0</v>
      </c>
      <c r="F135" s="75">
        <v>0</v>
      </c>
      <c r="G135" s="75">
        <f t="shared" ref="G135:G136" si="31">D135-E135</f>
        <v>1</v>
      </c>
    </row>
    <row r="136" spans="1:7" x14ac:dyDescent="0.25">
      <c r="A136" s="85" t="s">
        <v>362</v>
      </c>
      <c r="B136" s="75">
        <v>1</v>
      </c>
      <c r="C136" s="75">
        <v>0</v>
      </c>
      <c r="D136" s="75">
        <v>1</v>
      </c>
      <c r="E136" s="75">
        <v>0</v>
      </c>
      <c r="F136" s="75">
        <v>0</v>
      </c>
      <c r="G136" s="75">
        <f t="shared" si="31"/>
        <v>1</v>
      </c>
    </row>
    <row r="137" spans="1:7" x14ac:dyDescent="0.25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8">B9+B84</f>
        <v>71917690</v>
      </c>
      <c r="C159" s="90">
        <f t="shared" si="38"/>
        <v>37238692</v>
      </c>
      <c r="D159" s="90">
        <f t="shared" si="38"/>
        <v>109156382</v>
      </c>
      <c r="E159" s="90">
        <f>E9+E84</f>
        <v>72483560.700000003</v>
      </c>
      <c r="F159" s="90">
        <f t="shared" si="38"/>
        <v>71928478.75</v>
      </c>
      <c r="G159" s="90">
        <f t="shared" si="38"/>
        <v>36672821.300000004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" right="0" top="0.35433070866141736" bottom="0.74803149606299213" header="0.31496062992125984" footer="0.31496062992125984"/>
  <pageSetup scale="60" orientation="portrait" r:id="rId1"/>
  <ignoredErrors>
    <ignoredError sqref="B10:G10 G19:G27 B18:F18 G29:G37 B28:F28 G39:G47 B38:F38 G49:G57 B48:F48 G59:G61 B58:F58 B63:G70 B62:F62 B71:F73 B103:C103 B93:C93 E93:F93 G11:G17 B113:F123 B133:F133 B137:F158 E103:F103 B75:F92 B159:D159 F159 B9:D9 F9:G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47.85546875" bestFit="1" customWidth="1"/>
    <col min="2" max="7" width="15.85546875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SUM(B10:B17)</f>
        <v>68717690</v>
      </c>
      <c r="C9" s="30">
        <f t="shared" ref="C9:G9" si="0">SUM(C10:C17)</f>
        <v>35631392</v>
      </c>
      <c r="D9" s="30">
        <f t="shared" si="0"/>
        <v>104349082</v>
      </c>
      <c r="E9" s="30">
        <f t="shared" si="0"/>
        <v>72483560.700000003</v>
      </c>
      <c r="F9" s="30">
        <f t="shared" si="0"/>
        <v>71928478.75</v>
      </c>
      <c r="G9" s="30">
        <f t="shared" si="0"/>
        <v>31865521.299999997</v>
      </c>
    </row>
    <row r="10" spans="1:7" x14ac:dyDescent="0.25">
      <c r="A10" s="63" t="s">
        <v>600</v>
      </c>
      <c r="B10" s="75">
        <v>68717690</v>
      </c>
      <c r="C10" s="75">
        <v>35631392</v>
      </c>
      <c r="D10" s="75">
        <v>104349082</v>
      </c>
      <c r="E10" s="75">
        <v>72483560.700000003</v>
      </c>
      <c r="F10" s="75">
        <v>71928478.75</v>
      </c>
      <c r="G10" s="75">
        <f>D10-E10</f>
        <v>31865521.299999997</v>
      </c>
    </row>
    <row r="11" spans="1:7" x14ac:dyDescent="0.25">
      <c r="A11" s="63" t="s">
        <v>389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7" si="1">D11-E11</f>
        <v>0</v>
      </c>
    </row>
    <row r="12" spans="1:7" x14ac:dyDescent="0.25">
      <c r="A12" s="63" t="s">
        <v>390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si="1"/>
        <v>0</v>
      </c>
    </row>
    <row r="13" spans="1:7" x14ac:dyDescent="0.25">
      <c r="A13" s="63" t="s">
        <v>391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63" t="s">
        <v>392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63" t="s">
        <v>393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x14ac:dyDescent="0.25">
      <c r="A16" s="63" t="s">
        <v>394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1"/>
        <v>0</v>
      </c>
    </row>
    <row r="17" spans="1:7" x14ac:dyDescent="0.25">
      <c r="A17" s="63" t="s">
        <v>395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396</v>
      </c>
      <c r="B19" s="4">
        <f>SUM(B20:B27)</f>
        <v>3200000</v>
      </c>
      <c r="C19" s="4">
        <f t="shared" ref="C19:G19" si="2">SUM(C20:C27)</f>
        <v>1607300</v>
      </c>
      <c r="D19" s="4">
        <f t="shared" si="2"/>
        <v>4807300</v>
      </c>
      <c r="E19" s="4">
        <f t="shared" si="2"/>
        <v>0</v>
      </c>
      <c r="F19" s="4">
        <f t="shared" si="2"/>
        <v>0</v>
      </c>
      <c r="G19" s="4">
        <f t="shared" si="2"/>
        <v>4807300</v>
      </c>
    </row>
    <row r="20" spans="1:7" x14ac:dyDescent="0.25">
      <c r="A20" s="63" t="s">
        <v>600</v>
      </c>
      <c r="B20" s="75">
        <v>3200000</v>
      </c>
      <c r="C20" s="75">
        <v>1607300</v>
      </c>
      <c r="D20" s="75">
        <v>4807300</v>
      </c>
      <c r="E20" s="75">
        <v>0</v>
      </c>
      <c r="F20" s="75">
        <v>0</v>
      </c>
      <c r="G20" s="75">
        <f>D20-E20</f>
        <v>4807300</v>
      </c>
    </row>
    <row r="21" spans="1:7" x14ac:dyDescent="0.25">
      <c r="A21" s="63" t="s">
        <v>389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ref="G21:G27" si="3">D21-E21</f>
        <v>0</v>
      </c>
    </row>
    <row r="22" spans="1:7" x14ac:dyDescent="0.25">
      <c r="A22" s="63" t="s">
        <v>390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3"/>
        <v>0</v>
      </c>
    </row>
    <row r="23" spans="1:7" x14ac:dyDescent="0.25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3"/>
        <v>0</v>
      </c>
    </row>
    <row r="24" spans="1:7" x14ac:dyDescent="0.25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3"/>
        <v>0</v>
      </c>
    </row>
    <row r="25" spans="1:7" x14ac:dyDescent="0.25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3"/>
        <v>0</v>
      </c>
    </row>
    <row r="26" spans="1:7" x14ac:dyDescent="0.25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25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3"/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71917690</v>
      </c>
      <c r="C29" s="4">
        <f t="shared" ref="C29:G29" si="4">SUM(C19,C9)</f>
        <v>37238692</v>
      </c>
      <c r="D29" s="4">
        <f t="shared" si="4"/>
        <v>109156382</v>
      </c>
      <c r="E29" s="4">
        <f t="shared" si="4"/>
        <v>72483560.700000003</v>
      </c>
      <c r="F29" s="4">
        <f t="shared" si="4"/>
        <v>71928478.75</v>
      </c>
      <c r="G29" s="4">
        <f t="shared" si="4"/>
        <v>36672821.299999997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72" orientation="portrait" r:id="rId1"/>
  <ignoredErrors>
    <ignoredError sqref="B9:G9 B18:G19 B11:F17 B28:G29 B21:F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0.7109375" customWidth="1"/>
    <col min="2" max="7" width="15.85546875" customWidth="1"/>
  </cols>
  <sheetData>
    <row r="1" spans="1:7" ht="40.9" customHeight="1" x14ac:dyDescent="0.25">
      <c r="A1" s="175" t="s">
        <v>397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398</v>
      </c>
      <c r="B3" s="114"/>
      <c r="C3" s="114"/>
      <c r="D3" s="114"/>
      <c r="E3" s="114"/>
      <c r="F3" s="114"/>
      <c r="G3" s="115"/>
    </row>
    <row r="4" spans="1:7" x14ac:dyDescent="0.25">
      <c r="A4" s="113" t="s">
        <v>399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400</v>
      </c>
    </row>
    <row r="8" spans="1:7" ht="30" x14ac:dyDescent="0.25">
      <c r="A8" s="165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402</v>
      </c>
      <c r="B9" s="30">
        <f>SUM(B10,B19,B27,B37)</f>
        <v>68717690</v>
      </c>
      <c r="C9" s="30">
        <f t="shared" ref="C9:G9" si="0">SUM(C10,C19,C27,C37)</f>
        <v>35631392</v>
      </c>
      <c r="D9" s="30">
        <f t="shared" si="0"/>
        <v>104349082</v>
      </c>
      <c r="E9" s="30">
        <f t="shared" si="0"/>
        <v>72483560.700000003</v>
      </c>
      <c r="F9" s="30">
        <f t="shared" si="0"/>
        <v>71928478.75</v>
      </c>
      <c r="G9" s="30">
        <f t="shared" si="0"/>
        <v>31865521.299999997</v>
      </c>
    </row>
    <row r="10" spans="1:7" ht="15" customHeight="1" x14ac:dyDescent="0.25">
      <c r="A10" s="58" t="s">
        <v>403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412</v>
      </c>
      <c r="B19" s="47">
        <f>SUM(B20:B26)</f>
        <v>68717690</v>
      </c>
      <c r="C19" s="47">
        <f t="shared" ref="C19:G19" si="2">SUM(C20:C26)</f>
        <v>35631392</v>
      </c>
      <c r="D19" s="47">
        <f t="shared" si="2"/>
        <v>104349082</v>
      </c>
      <c r="E19" s="47">
        <f t="shared" si="2"/>
        <v>72483560.700000003</v>
      </c>
      <c r="F19" s="47">
        <f t="shared" si="2"/>
        <v>71928478.75</v>
      </c>
      <c r="G19" s="47">
        <f t="shared" si="2"/>
        <v>31865521.299999997</v>
      </c>
    </row>
    <row r="20" spans="1:7" x14ac:dyDescent="0.25">
      <c r="A20" s="77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414</v>
      </c>
      <c r="B21" s="47">
        <v>68717690</v>
      </c>
      <c r="C21" s="47">
        <v>35631392</v>
      </c>
      <c r="D21" s="47">
        <v>104349082</v>
      </c>
      <c r="E21" s="47">
        <v>72483560.700000003</v>
      </c>
      <c r="F21" s="47">
        <v>71928478.75</v>
      </c>
      <c r="G21" s="47">
        <f>+D21-E21</f>
        <v>31865521.299999997</v>
      </c>
    </row>
    <row r="22" spans="1:7" x14ac:dyDescent="0.25">
      <c r="A22" s="77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420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ht="30" x14ac:dyDescent="0.25">
      <c r="A28" s="80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430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ht="30" x14ac:dyDescent="0.25">
      <c r="A38" s="80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435</v>
      </c>
      <c r="B43" s="4">
        <f>SUM(B44,B53,B61,B71)</f>
        <v>3200000</v>
      </c>
      <c r="C43" s="4">
        <f t="shared" ref="C43:G43" si="5">SUM(C44,C53,C61,C71)</f>
        <v>1607300</v>
      </c>
      <c r="D43" s="4">
        <f t="shared" si="5"/>
        <v>4807300</v>
      </c>
      <c r="E43" s="4">
        <f t="shared" si="5"/>
        <v>0</v>
      </c>
      <c r="F43" s="4">
        <f t="shared" si="5"/>
        <v>0</v>
      </c>
      <c r="G43" s="4">
        <f t="shared" si="5"/>
        <v>4807300</v>
      </c>
    </row>
    <row r="44" spans="1:7" x14ac:dyDescent="0.25">
      <c r="A44" s="58" t="s">
        <v>403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412</v>
      </c>
      <c r="B53" s="47">
        <f>SUM(B54:B60)</f>
        <v>3200000</v>
      </c>
      <c r="C53" s="47">
        <f t="shared" ref="C53:G53" si="7">SUM(C54:C60)</f>
        <v>1607300</v>
      </c>
      <c r="D53" s="47">
        <f t="shared" si="7"/>
        <v>4807300</v>
      </c>
      <c r="E53" s="47">
        <f t="shared" si="7"/>
        <v>0</v>
      </c>
      <c r="F53" s="47">
        <f t="shared" si="7"/>
        <v>0</v>
      </c>
      <c r="G53" s="47">
        <f t="shared" si="7"/>
        <v>4807300</v>
      </c>
    </row>
    <row r="54" spans="1:7" x14ac:dyDescent="0.25">
      <c r="A54" s="80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414</v>
      </c>
      <c r="B55" s="47">
        <v>3200000</v>
      </c>
      <c r="C55" s="47">
        <v>1607300</v>
      </c>
      <c r="D55" s="47">
        <v>4807300</v>
      </c>
      <c r="E55" s="47">
        <v>0</v>
      </c>
      <c r="F55" s="47">
        <v>0</v>
      </c>
      <c r="G55" s="47">
        <f>+D55-E55</f>
        <v>4807300</v>
      </c>
    </row>
    <row r="56" spans="1:7" x14ac:dyDescent="0.25">
      <c r="A56" s="80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ht="30" x14ac:dyDescent="0.25">
      <c r="A57" s="81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420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ht="30" x14ac:dyDescent="0.25">
      <c r="A62" s="80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ht="30" x14ac:dyDescent="0.25">
      <c r="A71" s="59" t="s">
        <v>430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ht="30" x14ac:dyDescent="0.25">
      <c r="A72" s="80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71917690</v>
      </c>
      <c r="C77" s="4">
        <f t="shared" ref="C77:G77" si="10">C43+C9</f>
        <v>37238692</v>
      </c>
      <c r="D77" s="4">
        <f t="shared" si="10"/>
        <v>109156382</v>
      </c>
      <c r="E77" s="4">
        <f t="shared" si="10"/>
        <v>72483560.700000003</v>
      </c>
      <c r="F77" s="4">
        <f t="shared" si="10"/>
        <v>71928478.75</v>
      </c>
      <c r="G77" s="4">
        <f t="shared" si="10"/>
        <v>36672821.299999997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0:G26 C62:G70 C54:G60" xr:uid="{C1DEA987-D1A8-495D-B9E4-846B5D56AC57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56" orientation="portrait" r:id="rId1"/>
  <ignoredErrors>
    <ignoredError sqref="B9:G20 B22:G54 B5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0.7109375" customWidth="1"/>
    <col min="2" max="7" width="15.7109375" customWidth="1"/>
  </cols>
  <sheetData>
    <row r="1" spans="1:7" ht="40.9" customHeight="1" x14ac:dyDescent="0.25">
      <c r="A1" s="169" t="s">
        <v>436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437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438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439</v>
      </c>
      <c r="B9" s="119">
        <f>SUM(B10,B11,B12,B15,B16,B19)</f>
        <v>27652392</v>
      </c>
      <c r="C9" s="119">
        <f t="shared" ref="C9:G9" si="0">SUM(C10,C11,C12,C15,C16,C19)</f>
        <v>0</v>
      </c>
      <c r="D9" s="119">
        <f t="shared" si="0"/>
        <v>27652392</v>
      </c>
      <c r="E9" s="119">
        <f t="shared" si="0"/>
        <v>19317796.790000003</v>
      </c>
      <c r="F9" s="119">
        <f t="shared" si="0"/>
        <v>18862096.109999999</v>
      </c>
      <c r="G9" s="119">
        <f t="shared" si="0"/>
        <v>8334595.2099999972</v>
      </c>
    </row>
    <row r="10" spans="1:7" x14ac:dyDescent="0.25">
      <c r="A10" s="58" t="s">
        <v>440</v>
      </c>
      <c r="B10" s="75">
        <v>27652392</v>
      </c>
      <c r="C10" s="75">
        <v>0</v>
      </c>
      <c r="D10" s="75">
        <v>27652392</v>
      </c>
      <c r="E10" s="75">
        <v>19317796.790000003</v>
      </c>
      <c r="F10" s="75">
        <v>18862096.109999999</v>
      </c>
      <c r="G10" s="76">
        <f>D10-E10</f>
        <v>8334595.2099999972</v>
      </c>
    </row>
    <row r="11" spans="1:7" ht="15.75" customHeight="1" x14ac:dyDescent="0.25">
      <c r="A11" s="58" t="s">
        <v>441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451</v>
      </c>
      <c r="B33" s="119">
        <f>B21+B9</f>
        <v>27652392</v>
      </c>
      <c r="C33" s="119">
        <f t="shared" ref="C33:G33" si="8">C21+C9</f>
        <v>0</v>
      </c>
      <c r="D33" s="119">
        <f t="shared" si="8"/>
        <v>27652392</v>
      </c>
      <c r="E33" s="119">
        <f t="shared" si="8"/>
        <v>19317796.790000003</v>
      </c>
      <c r="F33" s="119">
        <f t="shared" si="8"/>
        <v>18862096.109999999</v>
      </c>
      <c r="G33" s="119">
        <f t="shared" si="8"/>
        <v>8334595.2099999972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67" orientation="portrait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14</vt:i4>
      </vt:variant>
    </vt:vector>
  </HeadingPairs>
  <TitlesOfParts>
    <vt:vector size="33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 a)'!Área_de_impresión</vt:lpstr>
      <vt:lpstr>'Formato 6 b)'!Área_de_impresión</vt:lpstr>
      <vt:lpstr>'Formato 6 c)'!Área_de_impresión</vt:lpstr>
      <vt:lpstr>'Formato 6 d)'!Área_de_impresión</vt:lpstr>
      <vt:lpstr>'Formato 7 a)'!Área_de_impresión</vt:lpstr>
      <vt:lpstr>'Formato 7 b)'!Área_de_impresión</vt:lpstr>
      <vt:lpstr>'Formato 7 c)'!Área_de_impresión</vt:lpstr>
      <vt:lpstr>'Formato 7 d)'!Área_de_impresión</vt:lpstr>
      <vt:lpstr>'Formato 8'!Área_de_impresión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</cp:lastModifiedBy>
  <cp:revision/>
  <cp:lastPrinted>2026-01-29T16:13:26Z</cp:lastPrinted>
  <dcterms:created xsi:type="dcterms:W3CDTF">2023-03-16T22:14:51Z</dcterms:created>
  <dcterms:modified xsi:type="dcterms:W3CDTF">2026-02-05T20:57:16Z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