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3040" windowHeight="8256"/>
  </bookViews>
  <sheets>
    <sheet name="Formato 6a" sheetId="1" r:id="rId1"/>
  </sheets>
  <externalReferences>
    <externalReference r:id="rId2"/>
    <externalReference r:id="rId3"/>
  </externalReferences>
  <definedNames>
    <definedName name="ENTE_PUBLICO">'[2]Info General'!$C$6</definedName>
    <definedName name="_xlnm.Print_Titles" localSheetId="0">'Formato 6a'!$1:$8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D136" i="1"/>
  <c r="G136" i="1" s="1"/>
  <c r="D135" i="1"/>
  <c r="G135" i="1" s="1"/>
  <c r="D134" i="1"/>
  <c r="G134" i="1" s="1"/>
  <c r="F133" i="1"/>
  <c r="E133" i="1"/>
  <c r="D133" i="1"/>
  <c r="C133" i="1"/>
  <c r="B133" i="1"/>
  <c r="G132" i="1"/>
  <c r="G131" i="1"/>
  <c r="G130" i="1"/>
  <c r="G129" i="1"/>
  <c r="G128" i="1"/>
  <c r="G127" i="1"/>
  <c r="D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D106" i="1"/>
  <c r="G105" i="1"/>
  <c r="D104" i="1"/>
  <c r="G104" i="1" s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D97" i="1"/>
  <c r="G96" i="1"/>
  <c r="G95" i="1"/>
  <c r="G94" i="1"/>
  <c r="G93" i="1" s="1"/>
  <c r="F93" i="1"/>
  <c r="F84" i="1" s="1"/>
  <c r="E93" i="1"/>
  <c r="D93" i="1"/>
  <c r="D84" i="1" s="1"/>
  <c r="C93" i="1"/>
  <c r="B93" i="1"/>
  <c r="B84" i="1" s="1"/>
  <c r="G92" i="1"/>
  <c r="G91" i="1"/>
  <c r="G90" i="1"/>
  <c r="G89" i="1"/>
  <c r="G88" i="1"/>
  <c r="G87" i="1"/>
  <c r="G86" i="1"/>
  <c r="G85" i="1"/>
  <c r="F85" i="1"/>
  <c r="E85" i="1"/>
  <c r="D85" i="1"/>
  <c r="C85" i="1"/>
  <c r="B85" i="1"/>
  <c r="E84" i="1"/>
  <c r="C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B61" i="1"/>
  <c r="D61" i="1" s="1"/>
  <c r="G61" i="1" s="1"/>
  <c r="D60" i="1"/>
  <c r="G60" i="1" s="1"/>
  <c r="B60" i="1"/>
  <c r="E59" i="1"/>
  <c r="C59" i="1"/>
  <c r="B59" i="1"/>
  <c r="D59" i="1" s="1"/>
  <c r="F58" i="1"/>
  <c r="E58" i="1"/>
  <c r="C58" i="1"/>
  <c r="B58" i="1"/>
  <c r="D57" i="1"/>
  <c r="G57" i="1" s="1"/>
  <c r="C57" i="1"/>
  <c r="G56" i="1"/>
  <c r="D56" i="1"/>
  <c r="G55" i="1"/>
  <c r="D55" i="1"/>
  <c r="C54" i="1"/>
  <c r="D54" i="1" s="1"/>
  <c r="G54" i="1" s="1"/>
  <c r="D53" i="1"/>
  <c r="G53" i="1" s="1"/>
  <c r="C52" i="1"/>
  <c r="B52" i="1"/>
  <c r="D52" i="1" s="1"/>
  <c r="G52" i="1" s="1"/>
  <c r="D51" i="1"/>
  <c r="G51" i="1" s="1"/>
  <c r="D50" i="1"/>
  <c r="G50" i="1" s="1"/>
  <c r="E49" i="1"/>
  <c r="E48" i="1" s="1"/>
  <c r="C49" i="1"/>
  <c r="D49" i="1" s="1"/>
  <c r="F48" i="1"/>
  <c r="B48" i="1"/>
  <c r="G47" i="1"/>
  <c r="G46" i="1"/>
  <c r="G45" i="1"/>
  <c r="G44" i="1"/>
  <c r="G43" i="1"/>
  <c r="G42" i="1"/>
  <c r="D42" i="1"/>
  <c r="G41" i="1"/>
  <c r="G40" i="1"/>
  <c r="G39" i="1"/>
  <c r="G38" i="1" s="1"/>
  <c r="F38" i="1"/>
  <c r="E38" i="1"/>
  <c r="D38" i="1"/>
  <c r="C38" i="1"/>
  <c r="B38" i="1"/>
  <c r="E37" i="1"/>
  <c r="C37" i="1"/>
  <c r="B37" i="1"/>
  <c r="D37" i="1" s="1"/>
  <c r="G37" i="1" s="1"/>
  <c r="E36" i="1"/>
  <c r="C36" i="1"/>
  <c r="B36" i="1"/>
  <c r="D36" i="1" s="1"/>
  <c r="G36" i="1" s="1"/>
  <c r="E35" i="1"/>
  <c r="C35" i="1"/>
  <c r="B35" i="1"/>
  <c r="D35" i="1" s="1"/>
  <c r="G35" i="1" s="1"/>
  <c r="E34" i="1"/>
  <c r="C34" i="1"/>
  <c r="B34" i="1"/>
  <c r="D34" i="1" s="1"/>
  <c r="G34" i="1" s="1"/>
  <c r="E33" i="1"/>
  <c r="E28" i="1" s="1"/>
  <c r="C33" i="1"/>
  <c r="C28" i="1" s="1"/>
  <c r="B33" i="1"/>
  <c r="D33" i="1" s="1"/>
  <c r="G33" i="1" s="1"/>
  <c r="E32" i="1"/>
  <c r="C32" i="1"/>
  <c r="B32" i="1"/>
  <c r="D32" i="1" s="1"/>
  <c r="G32" i="1" s="1"/>
  <c r="F31" i="1"/>
  <c r="E31" i="1"/>
  <c r="C31" i="1"/>
  <c r="B31" i="1"/>
  <c r="D31" i="1" s="1"/>
  <c r="G31" i="1" s="1"/>
  <c r="G30" i="1"/>
  <c r="E29" i="1"/>
  <c r="C29" i="1"/>
  <c r="B29" i="1"/>
  <c r="D29" i="1" s="1"/>
  <c r="F28" i="1"/>
  <c r="B28" i="1"/>
  <c r="E27" i="1"/>
  <c r="E18" i="1" s="1"/>
  <c r="E9" i="1" s="1"/>
  <c r="E159" i="1" s="1"/>
  <c r="C27" i="1"/>
  <c r="B27" i="1"/>
  <c r="D27" i="1" s="1"/>
  <c r="G27" i="1" s="1"/>
  <c r="G26" i="1"/>
  <c r="D26" i="1"/>
  <c r="G25" i="1"/>
  <c r="D25" i="1"/>
  <c r="G24" i="1"/>
  <c r="D24" i="1"/>
  <c r="C23" i="1"/>
  <c r="B23" i="1"/>
  <c r="D23" i="1" s="1"/>
  <c r="G23" i="1" s="1"/>
  <c r="C22" i="1"/>
  <c r="C18" i="1" s="1"/>
  <c r="B22" i="1"/>
  <c r="D22" i="1" s="1"/>
  <c r="G22" i="1" s="1"/>
  <c r="G21" i="1"/>
  <c r="D21" i="1"/>
  <c r="G20" i="1"/>
  <c r="D20" i="1"/>
  <c r="E19" i="1"/>
  <c r="C19" i="1"/>
  <c r="B19" i="1"/>
  <c r="D19" i="1" s="1"/>
  <c r="F18" i="1"/>
  <c r="F9" i="1" s="1"/>
  <c r="F159" i="1" s="1"/>
  <c r="B18" i="1"/>
  <c r="B9" i="1" s="1"/>
  <c r="G17" i="1"/>
  <c r="G16" i="1"/>
  <c r="E15" i="1"/>
  <c r="G15" i="1" s="1"/>
  <c r="E14" i="1"/>
  <c r="G14" i="1" s="1"/>
  <c r="E13" i="1"/>
  <c r="D13" i="1"/>
  <c r="G13" i="1" s="1"/>
  <c r="G12" i="1"/>
  <c r="G11" i="1"/>
  <c r="F10" i="1"/>
  <c r="E10" i="1"/>
  <c r="D10" i="1"/>
  <c r="C10" i="1"/>
  <c r="B10" i="1"/>
  <c r="A5" i="1"/>
  <c r="A2" i="1"/>
  <c r="G49" i="1" l="1"/>
  <c r="G48" i="1" s="1"/>
  <c r="D48" i="1"/>
  <c r="G59" i="1"/>
  <c r="G58" i="1" s="1"/>
  <c r="D58" i="1"/>
  <c r="G10" i="1"/>
  <c r="B159" i="1"/>
  <c r="G19" i="1"/>
  <c r="G18" i="1" s="1"/>
  <c r="D18" i="1"/>
  <c r="C9" i="1"/>
  <c r="C159" i="1" s="1"/>
  <c r="G29" i="1"/>
  <c r="G28" i="1" s="1"/>
  <c r="D28" i="1"/>
  <c r="G133" i="1"/>
  <c r="G84" i="1" s="1"/>
  <c r="C48" i="1"/>
  <c r="G9" i="1" l="1"/>
  <c r="G159" i="1" s="1"/>
  <c r="D9" i="1"/>
  <c r="D159" i="1" s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<sst xmlns="http://schemas.openxmlformats.org/spreadsheetml/2006/main" count="161" uniqueCount="88">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</sst>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indent="3"/>
    </xf>
    <xf numFmtId="4" fontId="1" fillId="0" borderId="5" xfId="0" applyNumberFormat="1" applyFon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3"/>
    </xf>
    <xf numFmtId="0" fontId="1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1" fillId="3" borderId="5" xfId="0" applyFont="1" applyFill="1" applyBorder="1" applyAlignment="1">
      <alignment horizontal="left" indent="3"/>
    </xf>
    <xf numFmtId="4" fontId="1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3\OFS\2023\2301\0361_IDF_MMOR_AWA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MOROLEON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85" zoomScaleNormal="85" workbookViewId="0">
      <pane xSplit="1" ySplit="8" topLeftCell="B132" activePane="bottomRight" state="frozen"/>
      <selection pane="topRight" activeCell="B1" sqref="B1"/>
      <selection pane="bottomLeft" activeCell="A9" sqref="A9"/>
      <selection pane="bottomRight" activeCell="B62" sqref="B62"/>
    </sheetView>
  </sheetViews>
  <sheetFormatPr baseColWidth="10" defaultColWidth="11" defaultRowHeight="14.4" x14ac:dyDescent="0.3"/>
  <cols>
    <col min="1" max="1" width="60.88671875" customWidth="1"/>
    <col min="2" max="7" width="14.5546875" customWidth="1"/>
    <col min="8" max="8" width="2.33203125" customWidth="1"/>
  </cols>
  <sheetData>
    <row r="1" spans="1:7" ht="40.950000000000003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tr">
        <f>'[1]Formato 1'!A2</f>
        <v>SISTEMA MUNICIPAL DE AGUA POTABLE Y ALCANTARILLADO DE MOROLEON</v>
      </c>
      <c r="B2" s="4"/>
      <c r="C2" s="4"/>
      <c r="D2" s="4"/>
      <c r="E2" s="4"/>
      <c r="F2" s="4"/>
      <c r="G2" s="4"/>
    </row>
    <row r="3" spans="1:7" x14ac:dyDescent="0.3">
      <c r="A3" s="5" t="s">
        <v>1</v>
      </c>
      <c r="B3" s="5"/>
      <c r="C3" s="5"/>
      <c r="D3" s="5"/>
      <c r="E3" s="5"/>
      <c r="F3" s="5"/>
      <c r="G3" s="5"/>
    </row>
    <row r="4" spans="1:7" x14ac:dyDescent="0.3">
      <c r="A4" s="5" t="s">
        <v>2</v>
      </c>
      <c r="B4" s="5"/>
      <c r="C4" s="5"/>
      <c r="D4" s="5"/>
      <c r="E4" s="5"/>
      <c r="F4" s="5"/>
      <c r="G4" s="5"/>
    </row>
    <row r="5" spans="1:7" x14ac:dyDescent="0.3">
      <c r="A5" s="5" t="str">
        <f>'[1]Formato 3'!A4</f>
        <v>Del 1 de Enero al 31 de Marzo de 2023 (b)</v>
      </c>
      <c r="B5" s="5"/>
      <c r="C5" s="5"/>
      <c r="D5" s="5"/>
      <c r="E5" s="5"/>
      <c r="F5" s="5"/>
      <c r="G5" s="5"/>
    </row>
    <row r="6" spans="1:7" ht="41.4" customHeight="1" x14ac:dyDescent="0.3">
      <c r="A6" s="6" t="s">
        <v>3</v>
      </c>
      <c r="B6" s="6"/>
      <c r="C6" s="6"/>
      <c r="D6" s="6"/>
      <c r="E6" s="6"/>
      <c r="F6" s="6"/>
      <c r="G6" s="6"/>
    </row>
    <row r="7" spans="1:7" x14ac:dyDescent="0.3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28.8" x14ac:dyDescent="0.3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3">
      <c r="A9" s="10" t="s">
        <v>12</v>
      </c>
      <c r="B9" s="11">
        <f t="shared" ref="B9:G9" si="0">SUM(B10,B18,B28,B38,B48,B58,B62,B71,B75)</f>
        <v>53371101</v>
      </c>
      <c r="C9" s="11">
        <f t="shared" si="0"/>
        <v>29241256</v>
      </c>
      <c r="D9" s="11">
        <f t="shared" si="0"/>
        <v>82612357</v>
      </c>
      <c r="E9" s="11">
        <f t="shared" si="0"/>
        <v>13779794.1</v>
      </c>
      <c r="F9" s="11">
        <f t="shared" si="0"/>
        <v>13349780.300000001</v>
      </c>
      <c r="G9" s="11">
        <f t="shared" si="0"/>
        <v>68832562.900000006</v>
      </c>
    </row>
    <row r="10" spans="1:7" x14ac:dyDescent="0.3">
      <c r="A10" s="12" t="s">
        <v>13</v>
      </c>
      <c r="B10" s="11">
        <f t="shared" ref="B10:G10" si="1">SUM(B11:B17)</f>
        <v>21054024</v>
      </c>
      <c r="C10" s="11">
        <f t="shared" si="1"/>
        <v>0</v>
      </c>
      <c r="D10" s="11">
        <f t="shared" si="1"/>
        <v>21054024</v>
      </c>
      <c r="E10" s="11">
        <f t="shared" si="1"/>
        <v>3524468.6399999997</v>
      </c>
      <c r="F10" s="11">
        <f t="shared" si="1"/>
        <v>3524468.6399999997</v>
      </c>
      <c r="G10" s="11">
        <f t="shared" si="1"/>
        <v>17529555.359999999</v>
      </c>
    </row>
    <row r="11" spans="1:7" x14ac:dyDescent="0.3">
      <c r="A11" s="13" t="s">
        <v>14</v>
      </c>
      <c r="B11" s="14">
        <v>12396324</v>
      </c>
      <c r="C11" s="14">
        <v>0</v>
      </c>
      <c r="D11" s="14">
        <v>12396324</v>
      </c>
      <c r="E11" s="14">
        <v>2743728.59</v>
      </c>
      <c r="F11" s="14">
        <v>2743728.59</v>
      </c>
      <c r="G11" s="14">
        <f>D11-E11</f>
        <v>9652595.4100000001</v>
      </c>
    </row>
    <row r="12" spans="1:7" x14ac:dyDescent="0.3">
      <c r="A12" s="13" t="s">
        <v>15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ref="G12:G17" si="2">D12-E12</f>
        <v>0</v>
      </c>
    </row>
    <row r="13" spans="1:7" x14ac:dyDescent="0.3">
      <c r="A13" s="13" t="s">
        <v>16</v>
      </c>
      <c r="B13" s="14">
        <v>3037800</v>
      </c>
      <c r="C13" s="14">
        <v>146353</v>
      </c>
      <c r="D13" s="14">
        <f>3037800+146353</f>
        <v>3184153</v>
      </c>
      <c r="E13" s="14">
        <f>7982.11+70385.17+4045.66+3056.63+27837.18+755.34</f>
        <v>114062.09</v>
      </c>
      <c r="F13" s="14">
        <v>114062.09</v>
      </c>
      <c r="G13" s="14">
        <f t="shared" si="2"/>
        <v>3070090.91</v>
      </c>
    </row>
    <row r="14" spans="1:7" x14ac:dyDescent="0.3">
      <c r="A14" s="13" t="s">
        <v>17</v>
      </c>
      <c r="B14" s="14">
        <v>3384720</v>
      </c>
      <c r="C14" s="14">
        <v>0</v>
      </c>
      <c r="D14" s="14">
        <v>3384720</v>
      </c>
      <c r="E14" s="14">
        <f>5849.76+269407.13+104016.5+151298.52</f>
        <v>530571.91</v>
      </c>
      <c r="F14" s="14">
        <v>530571.91</v>
      </c>
      <c r="G14" s="14">
        <f t="shared" si="2"/>
        <v>2854148.09</v>
      </c>
    </row>
    <row r="15" spans="1:7" x14ac:dyDescent="0.3">
      <c r="A15" s="13" t="s">
        <v>18</v>
      </c>
      <c r="B15" s="14">
        <v>1312524</v>
      </c>
      <c r="C15" s="14">
        <v>0</v>
      </c>
      <c r="D15" s="14">
        <v>1312524</v>
      </c>
      <c r="E15" s="14">
        <f>24557.8+111548.25</f>
        <v>136106.04999999999</v>
      </c>
      <c r="F15" s="14">
        <v>136106.04999999999</v>
      </c>
      <c r="G15" s="14">
        <f t="shared" si="2"/>
        <v>1176417.95</v>
      </c>
    </row>
    <row r="16" spans="1:7" x14ac:dyDescent="0.3">
      <c r="A16" s="13" t="s">
        <v>19</v>
      </c>
      <c r="B16" s="14">
        <v>922656</v>
      </c>
      <c r="C16" s="14">
        <v>-146353</v>
      </c>
      <c r="D16" s="14">
        <v>776303</v>
      </c>
      <c r="E16" s="14">
        <v>0</v>
      </c>
      <c r="F16" s="14">
        <v>0</v>
      </c>
      <c r="G16" s="14">
        <f t="shared" si="2"/>
        <v>776303</v>
      </c>
    </row>
    <row r="17" spans="1:7" x14ac:dyDescent="0.3">
      <c r="A17" s="13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 t="shared" si="2"/>
        <v>0</v>
      </c>
    </row>
    <row r="18" spans="1:7" x14ac:dyDescent="0.3">
      <c r="A18" s="12" t="s">
        <v>21</v>
      </c>
      <c r="B18" s="11">
        <f t="shared" ref="B18:G18" si="3">SUM(B19:B27)</f>
        <v>4820364</v>
      </c>
      <c r="C18" s="11">
        <f t="shared" si="3"/>
        <v>592478</v>
      </c>
      <c r="D18" s="11">
        <f t="shared" si="3"/>
        <v>5412842</v>
      </c>
      <c r="E18" s="11">
        <f t="shared" si="3"/>
        <v>801884.64999999991</v>
      </c>
      <c r="F18" s="11">
        <f t="shared" si="3"/>
        <v>801884.64999999991</v>
      </c>
      <c r="G18" s="11">
        <f t="shared" si="3"/>
        <v>4610957.3500000006</v>
      </c>
    </row>
    <row r="19" spans="1:7" x14ac:dyDescent="0.3">
      <c r="A19" s="13" t="s">
        <v>22</v>
      </c>
      <c r="B19" s="14">
        <f>94788+212544+32880</f>
        <v>340212</v>
      </c>
      <c r="C19" s="14">
        <f>10802+24222+3747</f>
        <v>38771</v>
      </c>
      <c r="D19" s="14">
        <f>+B19+C19</f>
        <v>378983</v>
      </c>
      <c r="E19" s="14">
        <f>9107.7+9949.96+6737.21</f>
        <v>25794.87</v>
      </c>
      <c r="F19" s="14">
        <v>25794.87</v>
      </c>
      <c r="G19" s="14">
        <f>D19-E19</f>
        <v>353188.13</v>
      </c>
    </row>
    <row r="20" spans="1:7" x14ac:dyDescent="0.3">
      <c r="A20" s="13" t="s">
        <v>23</v>
      </c>
      <c r="B20" s="14">
        <v>81540</v>
      </c>
      <c r="C20" s="14">
        <v>9293</v>
      </c>
      <c r="D20" s="14">
        <f t="shared" ref="D20:D27" si="4">+B20+C20</f>
        <v>90833</v>
      </c>
      <c r="E20" s="14">
        <v>15939.25</v>
      </c>
      <c r="F20" s="14">
        <v>15939.25</v>
      </c>
      <c r="G20" s="14">
        <f t="shared" ref="G20:G27" si="5">D20-E20</f>
        <v>74893.75</v>
      </c>
    </row>
    <row r="21" spans="1:7" x14ac:dyDescent="0.3">
      <c r="A21" s="13" t="s">
        <v>24</v>
      </c>
      <c r="B21" s="14">
        <v>0</v>
      </c>
      <c r="C21" s="14">
        <v>0</v>
      </c>
      <c r="D21" s="14">
        <f t="shared" si="4"/>
        <v>0</v>
      </c>
      <c r="E21" s="14">
        <v>0</v>
      </c>
      <c r="F21" s="14">
        <v>0</v>
      </c>
      <c r="G21" s="14">
        <f t="shared" si="5"/>
        <v>0</v>
      </c>
    </row>
    <row r="22" spans="1:7" x14ac:dyDescent="0.3">
      <c r="A22" s="13" t="s">
        <v>25</v>
      </c>
      <c r="B22" s="14">
        <f>3748632-169392</f>
        <v>3579240</v>
      </c>
      <c r="C22" s="14">
        <f>4175838-3748632</f>
        <v>427206</v>
      </c>
      <c r="D22" s="14">
        <f t="shared" si="4"/>
        <v>4006446</v>
      </c>
      <c r="E22" s="14">
        <v>606467.43999999994</v>
      </c>
      <c r="F22" s="14">
        <v>606467.43999999994</v>
      </c>
      <c r="G22" s="14">
        <f t="shared" si="5"/>
        <v>3399978.56</v>
      </c>
    </row>
    <row r="23" spans="1:7" x14ac:dyDescent="0.3">
      <c r="A23" s="13" t="s">
        <v>26</v>
      </c>
      <c r="B23" s="14">
        <f>4932+21108</f>
        <v>26040</v>
      </c>
      <c r="C23" s="14">
        <f>562+2406</f>
        <v>2968</v>
      </c>
      <c r="D23" s="14">
        <f t="shared" si="4"/>
        <v>29008</v>
      </c>
      <c r="E23" s="14">
        <v>0</v>
      </c>
      <c r="F23" s="14">
        <v>0</v>
      </c>
      <c r="G23" s="14">
        <f t="shared" si="5"/>
        <v>29008</v>
      </c>
    </row>
    <row r="24" spans="1:7" x14ac:dyDescent="0.3">
      <c r="A24" s="13" t="s">
        <v>27</v>
      </c>
      <c r="B24" s="14">
        <v>487464</v>
      </c>
      <c r="C24" s="14">
        <v>55553</v>
      </c>
      <c r="D24" s="14">
        <f t="shared" si="4"/>
        <v>543017</v>
      </c>
      <c r="E24" s="14">
        <v>119686.7</v>
      </c>
      <c r="F24" s="14">
        <v>119686.7</v>
      </c>
      <c r="G24" s="14">
        <f t="shared" si="5"/>
        <v>423330.3</v>
      </c>
    </row>
    <row r="25" spans="1:7" x14ac:dyDescent="0.3">
      <c r="A25" s="13" t="s">
        <v>28</v>
      </c>
      <c r="B25" s="14">
        <v>151344</v>
      </c>
      <c r="C25" s="14">
        <v>17248</v>
      </c>
      <c r="D25" s="14">
        <f t="shared" si="4"/>
        <v>168592</v>
      </c>
      <c r="E25" s="14">
        <v>13080</v>
      </c>
      <c r="F25" s="14">
        <v>13080</v>
      </c>
      <c r="G25" s="14">
        <f t="shared" si="5"/>
        <v>155512</v>
      </c>
    </row>
    <row r="26" spans="1:7" x14ac:dyDescent="0.3">
      <c r="A26" s="13" t="s">
        <v>29</v>
      </c>
      <c r="B26" s="14">
        <v>21948</v>
      </c>
      <c r="C26" s="14">
        <v>2501</v>
      </c>
      <c r="D26" s="14">
        <f t="shared" si="4"/>
        <v>24449</v>
      </c>
      <c r="E26" s="14">
        <v>0</v>
      </c>
      <c r="F26" s="14">
        <v>0</v>
      </c>
      <c r="G26" s="14">
        <f t="shared" si="5"/>
        <v>24449</v>
      </c>
    </row>
    <row r="27" spans="1:7" x14ac:dyDescent="0.3">
      <c r="A27" s="13" t="s">
        <v>30</v>
      </c>
      <c r="B27" s="14">
        <f>45828+67320+19428</f>
        <v>132576</v>
      </c>
      <c r="C27" s="14">
        <f>29052+7672+2214</f>
        <v>38938</v>
      </c>
      <c r="D27" s="14">
        <f t="shared" si="4"/>
        <v>171514</v>
      </c>
      <c r="E27" s="14">
        <f>15428.45+5487.94</f>
        <v>20916.39</v>
      </c>
      <c r="F27" s="14">
        <v>20916.39</v>
      </c>
      <c r="G27" s="14">
        <f t="shared" si="5"/>
        <v>150597.60999999999</v>
      </c>
    </row>
    <row r="28" spans="1:7" x14ac:dyDescent="0.3">
      <c r="A28" s="12" t="s">
        <v>31</v>
      </c>
      <c r="B28" s="11">
        <f t="shared" ref="B28:G28" si="6">SUM(B29:B37)</f>
        <v>24593941</v>
      </c>
      <c r="C28" s="11">
        <f t="shared" si="6"/>
        <v>3780775</v>
      </c>
      <c r="D28" s="11">
        <f t="shared" si="6"/>
        <v>28374716</v>
      </c>
      <c r="E28" s="11">
        <f t="shared" si="6"/>
        <v>5123880.4700000007</v>
      </c>
      <c r="F28" s="11">
        <f t="shared" si="6"/>
        <v>4951466.6700000009</v>
      </c>
      <c r="G28" s="11">
        <f t="shared" si="6"/>
        <v>23250835.530000001</v>
      </c>
    </row>
    <row r="29" spans="1:7" x14ac:dyDescent="0.3">
      <c r="A29" s="13" t="s">
        <v>32</v>
      </c>
      <c r="B29" s="14">
        <f>11501657+9696+65916+81924+11016+6528-761070</f>
        <v>10915667</v>
      </c>
      <c r="C29" s="14">
        <f>1307766+1105+7512+9336+1255+744</f>
        <v>1327718</v>
      </c>
      <c r="D29" s="14">
        <f>+B29+C29</f>
        <v>12243385</v>
      </c>
      <c r="E29" s="14">
        <f>2568327.64+1943.92+8393.1+9157.77+268.33+0</f>
        <v>2588090.7600000002</v>
      </c>
      <c r="F29" s="14">
        <v>2588090.7600000002</v>
      </c>
      <c r="G29" s="14">
        <f>D29-E29</f>
        <v>9655294.2400000002</v>
      </c>
    </row>
    <row r="30" spans="1:7" x14ac:dyDescent="0.3">
      <c r="A30" s="13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f t="shared" ref="G30:G37" si="7">D30-E30</f>
        <v>0</v>
      </c>
    </row>
    <row r="31" spans="1:7" x14ac:dyDescent="0.3">
      <c r="A31" s="13" t="s">
        <v>34</v>
      </c>
      <c r="B31" s="14">
        <f>358008+80916+121705+303468-1</f>
        <v>864096</v>
      </c>
      <c r="C31" s="14">
        <f>755766+9221+13870+34584</f>
        <v>813441</v>
      </c>
      <c r="D31" s="14">
        <f t="shared" ref="D31:D37" si="8">+B31+C31</f>
        <v>1677537</v>
      </c>
      <c r="E31" s="14">
        <f>172413.8+36249.15+11900+0+42380</f>
        <v>262942.94999999995</v>
      </c>
      <c r="F31" s="14">
        <f>36249.15+11900+0+42380</f>
        <v>90529.15</v>
      </c>
      <c r="G31" s="14">
        <f t="shared" si="7"/>
        <v>1414594.05</v>
      </c>
    </row>
    <row r="32" spans="1:7" x14ac:dyDescent="0.3">
      <c r="A32" s="13" t="s">
        <v>35</v>
      </c>
      <c r="B32" s="14">
        <f>37488+365376+46152</f>
        <v>449016</v>
      </c>
      <c r="C32" s="14">
        <f>22603+41639+5260</f>
        <v>69502</v>
      </c>
      <c r="D32" s="14">
        <f t="shared" si="8"/>
        <v>518518</v>
      </c>
      <c r="E32" s="14">
        <f>12427.22+0+3000</f>
        <v>15427.22</v>
      </c>
      <c r="F32" s="14">
        <v>15427.22</v>
      </c>
      <c r="G32" s="14">
        <f t="shared" si="7"/>
        <v>503090.78</v>
      </c>
    </row>
    <row r="33" spans="1:7" ht="14.4" customHeight="1" x14ac:dyDescent="0.3">
      <c r="A33" s="13" t="s">
        <v>36</v>
      </c>
      <c r="B33" s="14">
        <f>2660952+14256+95196+373140+235536+2257248+21216</f>
        <v>5657544</v>
      </c>
      <c r="C33" s="14">
        <f>303251+1625+10849+45524+57569+257243+2418</f>
        <v>678479</v>
      </c>
      <c r="D33" s="14">
        <f t="shared" si="8"/>
        <v>6336023</v>
      </c>
      <c r="E33" s="14">
        <f>417950.84+0+7450+58474.53+64005.11+484626.99+0</f>
        <v>1032507.47</v>
      </c>
      <c r="F33" s="14">
        <v>1032507.47</v>
      </c>
      <c r="G33" s="14">
        <f t="shared" si="7"/>
        <v>5303515.53</v>
      </c>
    </row>
    <row r="34" spans="1:7" ht="14.4" customHeight="1" x14ac:dyDescent="0.3">
      <c r="A34" s="13" t="s">
        <v>37</v>
      </c>
      <c r="B34" s="14">
        <f>295248+24966</f>
        <v>320214</v>
      </c>
      <c r="C34" s="14">
        <f>33647+2845</f>
        <v>36492</v>
      </c>
      <c r="D34" s="14">
        <f t="shared" si="8"/>
        <v>356706</v>
      </c>
      <c r="E34" s="14">
        <f>7771+2470</f>
        <v>10241</v>
      </c>
      <c r="F34" s="14">
        <v>10241</v>
      </c>
      <c r="G34" s="14">
        <f t="shared" si="7"/>
        <v>346465</v>
      </c>
    </row>
    <row r="35" spans="1:7" ht="14.4" customHeight="1" x14ac:dyDescent="0.3">
      <c r="A35" s="13" t="s">
        <v>38</v>
      </c>
      <c r="B35" s="14">
        <f>33084+122688</f>
        <v>155772</v>
      </c>
      <c r="C35" s="14">
        <f>3770+13982</f>
        <v>17752</v>
      </c>
      <c r="D35" s="14">
        <f t="shared" si="8"/>
        <v>173524</v>
      </c>
      <c r="E35" s="14">
        <f>0+10647.41</f>
        <v>10647.41</v>
      </c>
      <c r="F35" s="14">
        <v>10647.41</v>
      </c>
      <c r="G35" s="14">
        <f t="shared" si="7"/>
        <v>162876.59</v>
      </c>
    </row>
    <row r="36" spans="1:7" ht="14.4" customHeight="1" x14ac:dyDescent="0.3">
      <c r="A36" s="13" t="s">
        <v>39</v>
      </c>
      <c r="B36" s="14">
        <f>161352+18768+26376</f>
        <v>206496</v>
      </c>
      <c r="C36" s="14">
        <f>18388+85256+3006</f>
        <v>106650</v>
      </c>
      <c r="D36" s="14">
        <f t="shared" si="8"/>
        <v>313146</v>
      </c>
      <c r="E36" s="14">
        <f>0+18544.78+1052.44</f>
        <v>19597.219999999998</v>
      </c>
      <c r="F36" s="14">
        <v>19597.219999999998</v>
      </c>
      <c r="G36" s="14">
        <f t="shared" si="7"/>
        <v>293548.78000000003</v>
      </c>
    </row>
    <row r="37" spans="1:7" ht="14.4" customHeight="1" x14ac:dyDescent="0.3">
      <c r="A37" s="13" t="s">
        <v>40</v>
      </c>
      <c r="B37" s="14">
        <f>3469064+2241432+314640</f>
        <v>6025136</v>
      </c>
      <c r="C37" s="14">
        <f>395346+255441+79954</f>
        <v>730741</v>
      </c>
      <c r="D37" s="14">
        <f t="shared" si="8"/>
        <v>6755877</v>
      </c>
      <c r="E37" s="14">
        <f>560915.62+537501.82+86009</f>
        <v>1184426.44</v>
      </c>
      <c r="F37" s="14">
        <v>1184426.44</v>
      </c>
      <c r="G37" s="14">
        <f t="shared" si="7"/>
        <v>5571450.5600000005</v>
      </c>
    </row>
    <row r="38" spans="1:7" x14ac:dyDescent="0.3">
      <c r="A38" s="12" t="s">
        <v>41</v>
      </c>
      <c r="B38" s="11">
        <f t="shared" ref="B38:G38" si="9">SUM(B39:B47)</f>
        <v>12816</v>
      </c>
      <c r="C38" s="11">
        <f t="shared" si="9"/>
        <v>10000</v>
      </c>
      <c r="D38" s="11">
        <f t="shared" si="9"/>
        <v>22816</v>
      </c>
      <c r="E38" s="11">
        <f t="shared" si="9"/>
        <v>0</v>
      </c>
      <c r="F38" s="11">
        <f t="shared" si="9"/>
        <v>0</v>
      </c>
      <c r="G38" s="11">
        <f t="shared" si="9"/>
        <v>22816</v>
      </c>
    </row>
    <row r="39" spans="1:7" x14ac:dyDescent="0.3">
      <c r="A39" s="13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D39-E39</f>
        <v>0</v>
      </c>
    </row>
    <row r="40" spans="1:7" x14ac:dyDescent="0.3">
      <c r="A40" s="13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ref="G40:G47" si="10">D40-E40</f>
        <v>0</v>
      </c>
    </row>
    <row r="41" spans="1:7" x14ac:dyDescent="0.3">
      <c r="A41" s="13" t="s">
        <v>44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f t="shared" si="10"/>
        <v>0</v>
      </c>
    </row>
    <row r="42" spans="1:7" x14ac:dyDescent="0.3">
      <c r="A42" s="13" t="s">
        <v>45</v>
      </c>
      <c r="B42" s="14">
        <v>12816</v>
      </c>
      <c r="C42" s="14">
        <v>10000</v>
      </c>
      <c r="D42" s="14">
        <f>+B42+C42</f>
        <v>22816</v>
      </c>
      <c r="E42" s="14">
        <v>0</v>
      </c>
      <c r="F42" s="14">
        <v>0</v>
      </c>
      <c r="G42" s="14">
        <f t="shared" si="10"/>
        <v>22816</v>
      </c>
    </row>
    <row r="43" spans="1:7" x14ac:dyDescent="0.3">
      <c r="A43" s="13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f t="shared" si="10"/>
        <v>0</v>
      </c>
    </row>
    <row r="44" spans="1:7" x14ac:dyDescent="0.3">
      <c r="A44" s="13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f t="shared" si="10"/>
        <v>0</v>
      </c>
    </row>
    <row r="45" spans="1:7" x14ac:dyDescent="0.3">
      <c r="A45" s="13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 t="shared" si="10"/>
        <v>0</v>
      </c>
    </row>
    <row r="46" spans="1:7" x14ac:dyDescent="0.3">
      <c r="A46" s="13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si="10"/>
        <v>0</v>
      </c>
    </row>
    <row r="47" spans="1:7" x14ac:dyDescent="0.3">
      <c r="A47" s="13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si="10"/>
        <v>0</v>
      </c>
    </row>
    <row r="48" spans="1:7" x14ac:dyDescent="0.3">
      <c r="A48" s="12" t="s">
        <v>51</v>
      </c>
      <c r="B48" s="11">
        <f t="shared" ref="B48:G48" si="11">SUM(B49:B57)</f>
        <v>2</v>
      </c>
      <c r="C48" s="11">
        <f t="shared" si="11"/>
        <v>1848002</v>
      </c>
      <c r="D48" s="11">
        <f t="shared" si="11"/>
        <v>1848004</v>
      </c>
      <c r="E48" s="11">
        <f t="shared" si="11"/>
        <v>71960.340000000011</v>
      </c>
      <c r="F48" s="11">
        <f t="shared" si="11"/>
        <v>71960.340000000011</v>
      </c>
      <c r="G48" s="11">
        <f t="shared" si="11"/>
        <v>1776043.66</v>
      </c>
    </row>
    <row r="49" spans="1:7" x14ac:dyDescent="0.3">
      <c r="A49" s="13" t="s">
        <v>52</v>
      </c>
      <c r="B49" s="14">
        <v>2</v>
      </c>
      <c r="C49" s="14">
        <f>30000+100000+35000</f>
        <v>165000</v>
      </c>
      <c r="D49" s="14">
        <f>+B49+C49</f>
        <v>165002</v>
      </c>
      <c r="E49" s="14">
        <f>10551.73+41184.48+11775.85</f>
        <v>63512.060000000005</v>
      </c>
      <c r="F49" s="14">
        <v>63512.060000000005</v>
      </c>
      <c r="G49" s="14">
        <f>D49-E49</f>
        <v>101489.94</v>
      </c>
    </row>
    <row r="50" spans="1:7" x14ac:dyDescent="0.3">
      <c r="A50" s="13" t="s">
        <v>53</v>
      </c>
      <c r="B50" s="14">
        <v>0</v>
      </c>
      <c r="C50" s="14">
        <v>2000</v>
      </c>
      <c r="D50" s="14">
        <f t="shared" ref="D50:D57" si="12">+B50+C50</f>
        <v>2000</v>
      </c>
      <c r="E50" s="14">
        <v>0</v>
      </c>
      <c r="F50" s="14">
        <v>0</v>
      </c>
      <c r="G50" s="14">
        <f t="shared" ref="G50:G57" si="13">D50-E50</f>
        <v>2000</v>
      </c>
    </row>
    <row r="51" spans="1:7" x14ac:dyDescent="0.3">
      <c r="A51" s="13" t="s">
        <v>54</v>
      </c>
      <c r="B51" s="14">
        <v>0</v>
      </c>
      <c r="C51" s="14">
        <v>5000</v>
      </c>
      <c r="D51" s="14">
        <f t="shared" si="12"/>
        <v>5000</v>
      </c>
      <c r="E51" s="14">
        <v>0</v>
      </c>
      <c r="F51" s="14">
        <v>0</v>
      </c>
      <c r="G51" s="14">
        <f t="shared" si="13"/>
        <v>5000</v>
      </c>
    </row>
    <row r="52" spans="1:7" x14ac:dyDescent="0.3">
      <c r="A52" s="13" t="s">
        <v>55</v>
      </c>
      <c r="B52" s="14">
        <f>1-1</f>
        <v>0</v>
      </c>
      <c r="C52" s="14">
        <f>1100000+80000</f>
        <v>1180000</v>
      </c>
      <c r="D52" s="14">
        <f t="shared" si="12"/>
        <v>1180000</v>
      </c>
      <c r="E52" s="14">
        <v>0</v>
      </c>
      <c r="F52" s="14">
        <v>0</v>
      </c>
      <c r="G52" s="14">
        <f t="shared" si="13"/>
        <v>1180000</v>
      </c>
    </row>
    <row r="53" spans="1:7" x14ac:dyDescent="0.3">
      <c r="A53" s="13" t="s">
        <v>56</v>
      </c>
      <c r="B53" s="14">
        <v>0</v>
      </c>
      <c r="C53" s="14">
        <v>15000</v>
      </c>
      <c r="D53" s="14">
        <f t="shared" si="12"/>
        <v>15000</v>
      </c>
      <c r="E53" s="14">
        <v>0</v>
      </c>
      <c r="F53" s="14">
        <v>0</v>
      </c>
      <c r="G53" s="14">
        <f t="shared" si="13"/>
        <v>15000</v>
      </c>
    </row>
    <row r="54" spans="1:7" x14ac:dyDescent="0.3">
      <c r="A54" s="13" t="s">
        <v>57</v>
      </c>
      <c r="B54" s="14">
        <v>0</v>
      </c>
      <c r="C54" s="14">
        <f>400000+10000+15000</f>
        <v>425000</v>
      </c>
      <c r="D54" s="14">
        <f t="shared" si="12"/>
        <v>425000</v>
      </c>
      <c r="E54" s="14">
        <v>8448.2800000000007</v>
      </c>
      <c r="F54" s="14">
        <v>8448.2800000000007</v>
      </c>
      <c r="G54" s="14">
        <f t="shared" si="13"/>
        <v>416551.72</v>
      </c>
    </row>
    <row r="55" spans="1:7" x14ac:dyDescent="0.3">
      <c r="A55" s="13" t="s">
        <v>58</v>
      </c>
      <c r="B55" s="14">
        <v>0</v>
      </c>
      <c r="C55" s="14">
        <v>0</v>
      </c>
      <c r="D55" s="14">
        <f t="shared" si="12"/>
        <v>0</v>
      </c>
      <c r="E55" s="14">
        <v>0</v>
      </c>
      <c r="F55" s="14">
        <v>0</v>
      </c>
      <c r="G55" s="14">
        <f t="shared" si="13"/>
        <v>0</v>
      </c>
    </row>
    <row r="56" spans="1:7" x14ac:dyDescent="0.3">
      <c r="A56" s="13" t="s">
        <v>59</v>
      </c>
      <c r="B56" s="14">
        <v>0</v>
      </c>
      <c r="C56" s="14">
        <v>1</v>
      </c>
      <c r="D56" s="14">
        <f t="shared" si="12"/>
        <v>1</v>
      </c>
      <c r="E56" s="14">
        <v>0</v>
      </c>
      <c r="F56" s="14">
        <v>0</v>
      </c>
      <c r="G56" s="14">
        <f t="shared" si="13"/>
        <v>1</v>
      </c>
    </row>
    <row r="57" spans="1:7" x14ac:dyDescent="0.3">
      <c r="A57" s="13" t="s">
        <v>60</v>
      </c>
      <c r="B57" s="14">
        <v>0</v>
      </c>
      <c r="C57" s="14">
        <f>6000+1+50000</f>
        <v>56001</v>
      </c>
      <c r="D57" s="14">
        <f t="shared" si="12"/>
        <v>56001</v>
      </c>
      <c r="E57" s="14">
        <v>0</v>
      </c>
      <c r="F57" s="14">
        <v>0</v>
      </c>
      <c r="G57" s="14">
        <f t="shared" si="13"/>
        <v>56001</v>
      </c>
    </row>
    <row r="58" spans="1:7" x14ac:dyDescent="0.3">
      <c r="A58" s="12" t="s">
        <v>61</v>
      </c>
      <c r="B58" s="11">
        <f t="shared" ref="B58:G58" si="14">SUM(B59:B61)</f>
        <v>2889954</v>
      </c>
      <c r="C58" s="11">
        <f t="shared" si="14"/>
        <v>23010001</v>
      </c>
      <c r="D58" s="11">
        <f t="shared" si="14"/>
        <v>25899955</v>
      </c>
      <c r="E58" s="11">
        <f t="shared" si="14"/>
        <v>4257600</v>
      </c>
      <c r="F58" s="11">
        <f t="shared" si="14"/>
        <v>4000000</v>
      </c>
      <c r="G58" s="11">
        <f t="shared" si="14"/>
        <v>21642355</v>
      </c>
    </row>
    <row r="59" spans="1:7" x14ac:dyDescent="0.3">
      <c r="A59" s="13" t="s">
        <v>62</v>
      </c>
      <c r="B59" s="14">
        <f>5159488-2269534</f>
        <v>2889954</v>
      </c>
      <c r="C59" s="14">
        <f>20000000+4000000+1-4640000</f>
        <v>19360001</v>
      </c>
      <c r="D59" s="14">
        <f>+B59+C59</f>
        <v>22249955</v>
      </c>
      <c r="E59" s="14">
        <f>257600+4000000</f>
        <v>4257600</v>
      </c>
      <c r="F59" s="14">
        <v>4000000</v>
      </c>
      <c r="G59" s="14">
        <f>D59-E59</f>
        <v>17992355</v>
      </c>
    </row>
    <row r="60" spans="1:7" x14ac:dyDescent="0.3">
      <c r="A60" s="13" t="s">
        <v>63</v>
      </c>
      <c r="B60" s="14">
        <f>1-1</f>
        <v>0</v>
      </c>
      <c r="C60" s="14">
        <v>150000</v>
      </c>
      <c r="D60" s="14">
        <f t="shared" ref="D60:D61" si="15">+B60+C60</f>
        <v>150000</v>
      </c>
      <c r="E60" s="14">
        <v>0</v>
      </c>
      <c r="F60" s="14">
        <v>0</v>
      </c>
      <c r="G60" s="14">
        <f t="shared" ref="G60:G61" si="16">D60-E60</f>
        <v>150000</v>
      </c>
    </row>
    <row r="61" spans="1:7" x14ac:dyDescent="0.3">
      <c r="A61" s="13" t="s">
        <v>64</v>
      </c>
      <c r="B61" s="14">
        <f>1-1</f>
        <v>0</v>
      </c>
      <c r="C61" s="14">
        <v>3500000</v>
      </c>
      <c r="D61" s="14">
        <f t="shared" si="15"/>
        <v>3500000</v>
      </c>
      <c r="E61" s="14">
        <v>0</v>
      </c>
      <c r="F61" s="14">
        <v>0</v>
      </c>
      <c r="G61" s="14">
        <f t="shared" si="16"/>
        <v>3500000</v>
      </c>
    </row>
    <row r="62" spans="1:7" x14ac:dyDescent="0.3">
      <c r="A62" s="12" t="s">
        <v>65</v>
      </c>
      <c r="B62" s="11">
        <f t="shared" ref="B62:G62" si="17">SUM(B63:B67,B69:B70)</f>
        <v>0</v>
      </c>
      <c r="C62" s="11">
        <f t="shared" si="17"/>
        <v>0</v>
      </c>
      <c r="D62" s="11">
        <f t="shared" si="17"/>
        <v>0</v>
      </c>
      <c r="E62" s="11">
        <f t="shared" si="17"/>
        <v>0</v>
      </c>
      <c r="F62" s="11">
        <f t="shared" si="17"/>
        <v>0</v>
      </c>
      <c r="G62" s="11">
        <f t="shared" si="17"/>
        <v>0</v>
      </c>
    </row>
    <row r="63" spans="1:7" x14ac:dyDescent="0.3">
      <c r="A63" s="13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>D63-E63</f>
        <v>0</v>
      </c>
    </row>
    <row r="64" spans="1:7" x14ac:dyDescent="0.3">
      <c r="A64" s="13" t="s">
        <v>67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f t="shared" ref="G64:G70" si="18">D64-E64</f>
        <v>0</v>
      </c>
    </row>
    <row r="65" spans="1:7" x14ac:dyDescent="0.3">
      <c r="A65" s="13" t="s">
        <v>68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f t="shared" si="18"/>
        <v>0</v>
      </c>
    </row>
    <row r="66" spans="1:7" x14ac:dyDescent="0.3">
      <c r="A66" s="13" t="s">
        <v>69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f t="shared" si="18"/>
        <v>0</v>
      </c>
    </row>
    <row r="67" spans="1:7" x14ac:dyDescent="0.3">
      <c r="A67" s="13" t="s">
        <v>70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 t="shared" si="18"/>
        <v>0</v>
      </c>
    </row>
    <row r="68" spans="1:7" x14ac:dyDescent="0.3">
      <c r="A68" s="13" t="s">
        <v>71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 t="shared" si="18"/>
        <v>0</v>
      </c>
    </row>
    <row r="69" spans="1:7" x14ac:dyDescent="0.3">
      <c r="A69" s="13" t="s">
        <v>72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f t="shared" si="18"/>
        <v>0</v>
      </c>
    </row>
    <row r="70" spans="1:7" x14ac:dyDescent="0.3">
      <c r="A70" s="13" t="s">
        <v>73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f t="shared" si="18"/>
        <v>0</v>
      </c>
    </row>
    <row r="71" spans="1:7" x14ac:dyDescent="0.3">
      <c r="A71" s="12" t="s">
        <v>74</v>
      </c>
      <c r="B71" s="11">
        <f t="shared" ref="B71:G71" si="19">SUM(B72:B74)</f>
        <v>0</v>
      </c>
      <c r="C71" s="11">
        <f t="shared" si="19"/>
        <v>0</v>
      </c>
      <c r="D71" s="11">
        <f t="shared" si="19"/>
        <v>0</v>
      </c>
      <c r="E71" s="11">
        <f t="shared" si="19"/>
        <v>0</v>
      </c>
      <c r="F71" s="11">
        <f t="shared" si="19"/>
        <v>0</v>
      </c>
      <c r="G71" s="11">
        <f t="shared" si="19"/>
        <v>0</v>
      </c>
    </row>
    <row r="72" spans="1:7" x14ac:dyDescent="0.3">
      <c r="A72" s="13" t="s">
        <v>75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>D72-E72</f>
        <v>0</v>
      </c>
    </row>
    <row r="73" spans="1:7" x14ac:dyDescent="0.3">
      <c r="A73" s="13" t="s">
        <v>76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 t="shared" ref="G73:G74" si="20">D73-E73</f>
        <v>0</v>
      </c>
    </row>
    <row r="74" spans="1:7" x14ac:dyDescent="0.3">
      <c r="A74" s="13" t="s">
        <v>77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 t="shared" si="20"/>
        <v>0</v>
      </c>
    </row>
    <row r="75" spans="1:7" x14ac:dyDescent="0.3">
      <c r="A75" s="12" t="s">
        <v>78</v>
      </c>
      <c r="B75" s="11">
        <f t="shared" ref="B75:G75" si="21">SUM(B76:B82)</f>
        <v>0</v>
      </c>
      <c r="C75" s="11">
        <f t="shared" si="21"/>
        <v>0</v>
      </c>
      <c r="D75" s="11">
        <f t="shared" si="21"/>
        <v>0</v>
      </c>
      <c r="E75" s="11">
        <f t="shared" si="21"/>
        <v>0</v>
      </c>
      <c r="F75" s="11">
        <f t="shared" si="21"/>
        <v>0</v>
      </c>
      <c r="G75" s="11">
        <f t="shared" si="21"/>
        <v>0</v>
      </c>
    </row>
    <row r="76" spans="1:7" x14ac:dyDescent="0.3">
      <c r="A76" s="13" t="s">
        <v>79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f>D76-E76</f>
        <v>0</v>
      </c>
    </row>
    <row r="77" spans="1:7" x14ac:dyDescent="0.3">
      <c r="A77" s="13" t="s">
        <v>80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f t="shared" ref="G77:G82" si="22">D77-E77</f>
        <v>0</v>
      </c>
    </row>
    <row r="78" spans="1:7" x14ac:dyDescent="0.3">
      <c r="A78" s="13" t="s">
        <v>81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f t="shared" si="22"/>
        <v>0</v>
      </c>
    </row>
    <row r="79" spans="1:7" x14ac:dyDescent="0.3">
      <c r="A79" s="13" t="s">
        <v>82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f t="shared" si="22"/>
        <v>0</v>
      </c>
    </row>
    <row r="80" spans="1:7" x14ac:dyDescent="0.3">
      <c r="A80" s="13" t="s">
        <v>83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f t="shared" si="22"/>
        <v>0</v>
      </c>
    </row>
    <row r="81" spans="1:7" x14ac:dyDescent="0.3">
      <c r="A81" s="13" t="s">
        <v>84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f t="shared" si="22"/>
        <v>0</v>
      </c>
    </row>
    <row r="82" spans="1:7" x14ac:dyDescent="0.3">
      <c r="A82" s="13" t="s">
        <v>85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f t="shared" si="22"/>
        <v>0</v>
      </c>
    </row>
    <row r="83" spans="1:7" x14ac:dyDescent="0.3">
      <c r="A83" s="15"/>
      <c r="B83" s="14"/>
      <c r="C83" s="14"/>
      <c r="D83" s="14"/>
      <c r="E83" s="14"/>
      <c r="F83" s="14"/>
      <c r="G83" s="14"/>
    </row>
    <row r="84" spans="1:7" x14ac:dyDescent="0.3">
      <c r="A84" s="16" t="s">
        <v>86</v>
      </c>
      <c r="B84" s="11">
        <f t="shared" ref="B84:G84" si="23">SUM(B85,B93,B103,B113,B123,B133,B137,B146,B150)</f>
        <v>3200000</v>
      </c>
      <c r="C84" s="11">
        <f t="shared" si="23"/>
        <v>0</v>
      </c>
      <c r="D84" s="11">
        <f t="shared" si="23"/>
        <v>3200000</v>
      </c>
      <c r="E84" s="11">
        <f t="shared" si="23"/>
        <v>0</v>
      </c>
      <c r="F84" s="11">
        <f t="shared" si="23"/>
        <v>0</v>
      </c>
      <c r="G84" s="11">
        <f t="shared" si="23"/>
        <v>3200000</v>
      </c>
    </row>
    <row r="85" spans="1:7" x14ac:dyDescent="0.3">
      <c r="A85" s="12" t="s">
        <v>13</v>
      </c>
      <c r="B85" s="11">
        <f t="shared" ref="B85:G85" si="24">SUM(B86:B92)</f>
        <v>0</v>
      </c>
      <c r="C85" s="11">
        <f t="shared" si="24"/>
        <v>0</v>
      </c>
      <c r="D85" s="11">
        <f t="shared" si="24"/>
        <v>0</v>
      </c>
      <c r="E85" s="11">
        <f t="shared" si="24"/>
        <v>0</v>
      </c>
      <c r="F85" s="11">
        <f t="shared" si="24"/>
        <v>0</v>
      </c>
      <c r="G85" s="11">
        <f t="shared" si="24"/>
        <v>0</v>
      </c>
    </row>
    <row r="86" spans="1:7" x14ac:dyDescent="0.3">
      <c r="A86" s="13" t="s">
        <v>14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f>D86-E86</f>
        <v>0</v>
      </c>
    </row>
    <row r="87" spans="1:7" x14ac:dyDescent="0.3">
      <c r="A87" s="13" t="s">
        <v>15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f t="shared" ref="G87:G92" si="25">D87-E87</f>
        <v>0</v>
      </c>
    </row>
    <row r="88" spans="1:7" x14ac:dyDescent="0.3">
      <c r="A88" s="13" t="s">
        <v>16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f t="shared" si="25"/>
        <v>0</v>
      </c>
    </row>
    <row r="89" spans="1:7" x14ac:dyDescent="0.3">
      <c r="A89" s="13" t="s">
        <v>17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f t="shared" si="25"/>
        <v>0</v>
      </c>
    </row>
    <row r="90" spans="1:7" x14ac:dyDescent="0.3">
      <c r="A90" s="13" t="s">
        <v>18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f t="shared" si="25"/>
        <v>0</v>
      </c>
    </row>
    <row r="91" spans="1:7" x14ac:dyDescent="0.3">
      <c r="A91" s="13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f t="shared" si="25"/>
        <v>0</v>
      </c>
    </row>
    <row r="92" spans="1:7" x14ac:dyDescent="0.3">
      <c r="A92" s="13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f t="shared" si="25"/>
        <v>0</v>
      </c>
    </row>
    <row r="93" spans="1:7" x14ac:dyDescent="0.3">
      <c r="A93" s="12" t="s">
        <v>21</v>
      </c>
      <c r="B93" s="11">
        <f t="shared" ref="B93:G93" si="26">SUM(B94:B102)</f>
        <v>169392</v>
      </c>
      <c r="C93" s="11">
        <f t="shared" si="26"/>
        <v>0</v>
      </c>
      <c r="D93" s="11">
        <f t="shared" si="26"/>
        <v>169392</v>
      </c>
      <c r="E93" s="11">
        <f t="shared" si="26"/>
        <v>0</v>
      </c>
      <c r="F93" s="11">
        <f t="shared" si="26"/>
        <v>0</v>
      </c>
      <c r="G93" s="11">
        <f t="shared" si="26"/>
        <v>169392</v>
      </c>
    </row>
    <row r="94" spans="1:7" x14ac:dyDescent="0.3">
      <c r="A94" s="13" t="s">
        <v>22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f>D94-E94</f>
        <v>0</v>
      </c>
    </row>
    <row r="95" spans="1:7" x14ac:dyDescent="0.3">
      <c r="A95" s="13" t="s">
        <v>23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f t="shared" ref="G95:G102" si="27">D95-E95</f>
        <v>0</v>
      </c>
    </row>
    <row r="96" spans="1:7" x14ac:dyDescent="0.3">
      <c r="A96" s="13" t="s">
        <v>24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f t="shared" si="27"/>
        <v>0</v>
      </c>
    </row>
    <row r="97" spans="1:7" x14ac:dyDescent="0.3">
      <c r="A97" s="13" t="s">
        <v>25</v>
      </c>
      <c r="B97" s="14">
        <v>169392</v>
      </c>
      <c r="C97" s="14">
        <v>0</v>
      </c>
      <c r="D97" s="14">
        <f>+B97+C97</f>
        <v>169392</v>
      </c>
      <c r="E97" s="14">
        <v>0</v>
      </c>
      <c r="F97" s="14">
        <v>0</v>
      </c>
      <c r="G97" s="14">
        <f t="shared" si="27"/>
        <v>169392</v>
      </c>
    </row>
    <row r="98" spans="1:7" x14ac:dyDescent="0.3">
      <c r="A98" s="17" t="s">
        <v>26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f t="shared" si="27"/>
        <v>0</v>
      </c>
    </row>
    <row r="99" spans="1:7" x14ac:dyDescent="0.3">
      <c r="A99" s="13" t="s">
        <v>27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f t="shared" si="27"/>
        <v>0</v>
      </c>
    </row>
    <row r="100" spans="1:7" x14ac:dyDescent="0.3">
      <c r="A100" s="13" t="s">
        <v>28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f t="shared" si="27"/>
        <v>0</v>
      </c>
    </row>
    <row r="101" spans="1:7" x14ac:dyDescent="0.3">
      <c r="A101" s="13" t="s">
        <v>29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f t="shared" si="27"/>
        <v>0</v>
      </c>
    </row>
    <row r="102" spans="1:7" x14ac:dyDescent="0.3">
      <c r="A102" s="13" t="s">
        <v>30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f t="shared" si="27"/>
        <v>0</v>
      </c>
    </row>
    <row r="103" spans="1:7" x14ac:dyDescent="0.3">
      <c r="A103" s="12" t="s">
        <v>31</v>
      </c>
      <c r="B103" s="11">
        <f t="shared" ref="B103:G103" si="28">SUM(B104:B112)</f>
        <v>761071</v>
      </c>
      <c r="C103" s="11">
        <f t="shared" si="28"/>
        <v>0</v>
      </c>
      <c r="D103" s="11">
        <f t="shared" si="28"/>
        <v>761071</v>
      </c>
      <c r="E103" s="11">
        <f t="shared" si="28"/>
        <v>0</v>
      </c>
      <c r="F103" s="11">
        <f t="shared" si="28"/>
        <v>0</v>
      </c>
      <c r="G103" s="11">
        <f t="shared" si="28"/>
        <v>761071</v>
      </c>
    </row>
    <row r="104" spans="1:7" x14ac:dyDescent="0.3">
      <c r="A104" s="13" t="s">
        <v>32</v>
      </c>
      <c r="B104" s="14">
        <v>761070</v>
      </c>
      <c r="C104" s="14">
        <v>0</v>
      </c>
      <c r="D104" s="14">
        <f>+B104+C104</f>
        <v>761070</v>
      </c>
      <c r="E104" s="14">
        <v>0</v>
      </c>
      <c r="F104" s="14">
        <v>0</v>
      </c>
      <c r="G104" s="14">
        <f>D104-E104</f>
        <v>761070</v>
      </c>
    </row>
    <row r="105" spans="1:7" x14ac:dyDescent="0.3">
      <c r="A105" s="13" t="s">
        <v>33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f t="shared" ref="G105:G112" si="29">D105-E105</f>
        <v>0</v>
      </c>
    </row>
    <row r="106" spans="1:7" x14ac:dyDescent="0.3">
      <c r="A106" s="13" t="s">
        <v>34</v>
      </c>
      <c r="B106" s="14">
        <v>1</v>
      </c>
      <c r="C106" s="14">
        <v>0</v>
      </c>
      <c r="D106" s="14">
        <f>+B106+C106</f>
        <v>1</v>
      </c>
      <c r="E106" s="14">
        <v>0</v>
      </c>
      <c r="F106" s="14">
        <v>0</v>
      </c>
      <c r="G106" s="14">
        <f t="shared" si="29"/>
        <v>1</v>
      </c>
    </row>
    <row r="107" spans="1:7" x14ac:dyDescent="0.3">
      <c r="A107" s="13" t="s">
        <v>35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f t="shared" si="29"/>
        <v>0</v>
      </c>
    </row>
    <row r="108" spans="1:7" x14ac:dyDescent="0.3">
      <c r="A108" s="13" t="s">
        <v>36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f t="shared" si="29"/>
        <v>0</v>
      </c>
    </row>
    <row r="109" spans="1:7" x14ac:dyDescent="0.3">
      <c r="A109" s="13" t="s">
        <v>37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f t="shared" si="29"/>
        <v>0</v>
      </c>
    </row>
    <row r="110" spans="1:7" x14ac:dyDescent="0.3">
      <c r="A110" s="13" t="s">
        <v>38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f t="shared" si="29"/>
        <v>0</v>
      </c>
    </row>
    <row r="111" spans="1:7" x14ac:dyDescent="0.3">
      <c r="A111" s="13" t="s">
        <v>39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f t="shared" si="29"/>
        <v>0</v>
      </c>
    </row>
    <row r="112" spans="1:7" x14ac:dyDescent="0.3">
      <c r="A112" s="13" t="s">
        <v>40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f t="shared" si="29"/>
        <v>0</v>
      </c>
    </row>
    <row r="113" spans="1:7" x14ac:dyDescent="0.3">
      <c r="A113" s="12" t="s">
        <v>41</v>
      </c>
      <c r="B113" s="11">
        <f t="shared" ref="B113:G113" si="30">SUM(B114:B122)</f>
        <v>0</v>
      </c>
      <c r="C113" s="11">
        <f t="shared" si="30"/>
        <v>0</v>
      </c>
      <c r="D113" s="11">
        <f t="shared" si="30"/>
        <v>0</v>
      </c>
      <c r="E113" s="11">
        <f t="shared" si="30"/>
        <v>0</v>
      </c>
      <c r="F113" s="11">
        <f t="shared" si="30"/>
        <v>0</v>
      </c>
      <c r="G113" s="11">
        <f t="shared" si="30"/>
        <v>0</v>
      </c>
    </row>
    <row r="114" spans="1:7" x14ac:dyDescent="0.3">
      <c r="A114" s="13" t="s">
        <v>42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f>D114-E114</f>
        <v>0</v>
      </c>
    </row>
    <row r="115" spans="1:7" x14ac:dyDescent="0.3">
      <c r="A115" s="13" t="s">
        <v>43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f t="shared" ref="G115:G122" si="31">D115-E115</f>
        <v>0</v>
      </c>
    </row>
    <row r="116" spans="1:7" x14ac:dyDescent="0.3">
      <c r="A116" s="13" t="s">
        <v>44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f t="shared" si="31"/>
        <v>0</v>
      </c>
    </row>
    <row r="117" spans="1:7" x14ac:dyDescent="0.3">
      <c r="A117" s="13" t="s">
        <v>45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f t="shared" si="31"/>
        <v>0</v>
      </c>
    </row>
    <row r="118" spans="1:7" x14ac:dyDescent="0.3">
      <c r="A118" s="13" t="s">
        <v>46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f t="shared" si="31"/>
        <v>0</v>
      </c>
    </row>
    <row r="119" spans="1:7" x14ac:dyDescent="0.3">
      <c r="A119" s="13" t="s">
        <v>47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f t="shared" si="31"/>
        <v>0</v>
      </c>
    </row>
    <row r="120" spans="1:7" x14ac:dyDescent="0.3">
      <c r="A120" s="13" t="s">
        <v>48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f t="shared" si="31"/>
        <v>0</v>
      </c>
    </row>
    <row r="121" spans="1:7" x14ac:dyDescent="0.3">
      <c r="A121" s="13" t="s">
        <v>49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f t="shared" si="31"/>
        <v>0</v>
      </c>
    </row>
    <row r="122" spans="1:7" x14ac:dyDescent="0.3">
      <c r="A122" s="13" t="s">
        <v>50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31"/>
        <v>0</v>
      </c>
    </row>
    <row r="123" spans="1:7" x14ac:dyDescent="0.3">
      <c r="A123" s="12" t="s">
        <v>51</v>
      </c>
      <c r="B123" s="11">
        <f t="shared" ref="B123:G123" si="32">SUM(B124:B132)</f>
        <v>1</v>
      </c>
      <c r="C123" s="11">
        <f t="shared" si="32"/>
        <v>0</v>
      </c>
      <c r="D123" s="11">
        <f t="shared" si="32"/>
        <v>1</v>
      </c>
      <c r="E123" s="11">
        <f t="shared" si="32"/>
        <v>0</v>
      </c>
      <c r="F123" s="11">
        <f t="shared" si="32"/>
        <v>0</v>
      </c>
      <c r="G123" s="11">
        <f t="shared" si="32"/>
        <v>1</v>
      </c>
    </row>
    <row r="124" spans="1:7" x14ac:dyDescent="0.3">
      <c r="A124" s="13" t="s">
        <v>52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f>D124-E124</f>
        <v>0</v>
      </c>
    </row>
    <row r="125" spans="1:7" x14ac:dyDescent="0.3">
      <c r="A125" s="13" t="s">
        <v>53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f t="shared" ref="G125:G132" si="33">D125-E125</f>
        <v>0</v>
      </c>
    </row>
    <row r="126" spans="1:7" x14ac:dyDescent="0.3">
      <c r="A126" s="13" t="s">
        <v>54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f t="shared" si="33"/>
        <v>0</v>
      </c>
    </row>
    <row r="127" spans="1:7" x14ac:dyDescent="0.3">
      <c r="A127" s="13" t="s">
        <v>55</v>
      </c>
      <c r="B127" s="14">
        <v>1</v>
      </c>
      <c r="C127" s="14">
        <v>0</v>
      </c>
      <c r="D127" s="14">
        <f>+B127+C127</f>
        <v>1</v>
      </c>
      <c r="E127" s="14">
        <v>0</v>
      </c>
      <c r="F127" s="14">
        <v>0</v>
      </c>
      <c r="G127" s="14">
        <f t="shared" si="33"/>
        <v>1</v>
      </c>
    </row>
    <row r="128" spans="1:7" x14ac:dyDescent="0.3">
      <c r="A128" s="13" t="s">
        <v>56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f t="shared" si="33"/>
        <v>0</v>
      </c>
    </row>
    <row r="129" spans="1:7" x14ac:dyDescent="0.3">
      <c r="A129" s="13" t="s">
        <v>57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f t="shared" si="33"/>
        <v>0</v>
      </c>
    </row>
    <row r="130" spans="1:7" x14ac:dyDescent="0.3">
      <c r="A130" s="13" t="s">
        <v>58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f t="shared" si="33"/>
        <v>0</v>
      </c>
    </row>
    <row r="131" spans="1:7" x14ac:dyDescent="0.3">
      <c r="A131" s="13" t="s">
        <v>59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f t="shared" si="33"/>
        <v>0</v>
      </c>
    </row>
    <row r="132" spans="1:7" x14ac:dyDescent="0.3">
      <c r="A132" s="13" t="s">
        <v>60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f t="shared" si="33"/>
        <v>0</v>
      </c>
    </row>
    <row r="133" spans="1:7" x14ac:dyDescent="0.3">
      <c r="A133" s="12" t="s">
        <v>61</v>
      </c>
      <c r="B133" s="11">
        <f t="shared" ref="B133:G133" si="34">SUM(B134:B136)</f>
        <v>2269536</v>
      </c>
      <c r="C133" s="11">
        <f t="shared" si="34"/>
        <v>0</v>
      </c>
      <c r="D133" s="11">
        <f t="shared" si="34"/>
        <v>2269536</v>
      </c>
      <c r="E133" s="11">
        <f t="shared" si="34"/>
        <v>0</v>
      </c>
      <c r="F133" s="11">
        <f t="shared" si="34"/>
        <v>0</v>
      </c>
      <c r="G133" s="11">
        <f t="shared" si="34"/>
        <v>2269536</v>
      </c>
    </row>
    <row r="134" spans="1:7" x14ac:dyDescent="0.3">
      <c r="A134" s="13" t="s">
        <v>62</v>
      </c>
      <c r="B134" s="14">
        <v>2269534</v>
      </c>
      <c r="C134" s="14">
        <v>0</v>
      </c>
      <c r="D134" s="14">
        <f>+B134+C134</f>
        <v>2269534</v>
      </c>
      <c r="E134" s="14">
        <v>0</v>
      </c>
      <c r="F134" s="14">
        <v>0</v>
      </c>
      <c r="G134" s="14">
        <f>D134-E134</f>
        <v>2269534</v>
      </c>
    </row>
    <row r="135" spans="1:7" x14ac:dyDescent="0.3">
      <c r="A135" s="13" t="s">
        <v>63</v>
      </c>
      <c r="B135" s="14">
        <v>1</v>
      </c>
      <c r="C135" s="14">
        <v>0</v>
      </c>
      <c r="D135" s="14">
        <f t="shared" ref="D135:D136" si="35">+B135+C135</f>
        <v>1</v>
      </c>
      <c r="E135" s="14">
        <v>0</v>
      </c>
      <c r="F135" s="14">
        <v>0</v>
      </c>
      <c r="G135" s="14">
        <f t="shared" ref="G135:G136" si="36">D135-E135</f>
        <v>1</v>
      </c>
    </row>
    <row r="136" spans="1:7" x14ac:dyDescent="0.3">
      <c r="A136" s="13" t="s">
        <v>64</v>
      </c>
      <c r="B136" s="14">
        <v>1</v>
      </c>
      <c r="C136" s="14">
        <v>0</v>
      </c>
      <c r="D136" s="14">
        <f t="shared" si="35"/>
        <v>1</v>
      </c>
      <c r="E136" s="14">
        <v>0</v>
      </c>
      <c r="F136" s="14">
        <v>0</v>
      </c>
      <c r="G136" s="14">
        <f t="shared" si="36"/>
        <v>1</v>
      </c>
    </row>
    <row r="137" spans="1:7" x14ac:dyDescent="0.3">
      <c r="A137" s="12" t="s">
        <v>65</v>
      </c>
      <c r="B137" s="11">
        <f t="shared" ref="B137:G137" si="37">SUM(B138:B142,B144:B145)</f>
        <v>0</v>
      </c>
      <c r="C137" s="11">
        <f t="shared" si="37"/>
        <v>0</v>
      </c>
      <c r="D137" s="11">
        <f t="shared" si="37"/>
        <v>0</v>
      </c>
      <c r="E137" s="11">
        <f t="shared" si="37"/>
        <v>0</v>
      </c>
      <c r="F137" s="11">
        <f t="shared" si="37"/>
        <v>0</v>
      </c>
      <c r="G137" s="11">
        <f t="shared" si="37"/>
        <v>0</v>
      </c>
    </row>
    <row r="138" spans="1:7" x14ac:dyDescent="0.3">
      <c r="A138" s="13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f>D138-E138</f>
        <v>0</v>
      </c>
    </row>
    <row r="139" spans="1:7" x14ac:dyDescent="0.3">
      <c r="A139" s="13" t="s">
        <v>67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f t="shared" ref="G139:G145" si="38">D139-E139</f>
        <v>0</v>
      </c>
    </row>
    <row r="140" spans="1:7" x14ac:dyDescent="0.3">
      <c r="A140" s="13" t="s">
        <v>68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f t="shared" si="38"/>
        <v>0</v>
      </c>
    </row>
    <row r="141" spans="1:7" x14ac:dyDescent="0.3">
      <c r="A141" s="13" t="s">
        <v>69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f t="shared" si="38"/>
        <v>0</v>
      </c>
    </row>
    <row r="142" spans="1:7" x14ac:dyDescent="0.3">
      <c r="A142" s="13" t="s">
        <v>70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f t="shared" si="38"/>
        <v>0</v>
      </c>
    </row>
    <row r="143" spans="1:7" x14ac:dyDescent="0.3">
      <c r="A143" s="13" t="s">
        <v>71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f t="shared" si="38"/>
        <v>0</v>
      </c>
    </row>
    <row r="144" spans="1:7" x14ac:dyDescent="0.3">
      <c r="A144" s="13" t="s">
        <v>72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f t="shared" si="38"/>
        <v>0</v>
      </c>
    </row>
    <row r="145" spans="1:7" x14ac:dyDescent="0.3">
      <c r="A145" s="13" t="s">
        <v>73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f t="shared" si="38"/>
        <v>0</v>
      </c>
    </row>
    <row r="146" spans="1:7" x14ac:dyDescent="0.3">
      <c r="A146" s="12" t="s">
        <v>74</v>
      </c>
      <c r="B146" s="11">
        <f t="shared" ref="B146:G146" si="39">SUM(B147:B149)</f>
        <v>0</v>
      </c>
      <c r="C146" s="11">
        <f t="shared" si="39"/>
        <v>0</v>
      </c>
      <c r="D146" s="11">
        <f t="shared" si="39"/>
        <v>0</v>
      </c>
      <c r="E146" s="11">
        <f t="shared" si="39"/>
        <v>0</v>
      </c>
      <c r="F146" s="11">
        <f t="shared" si="39"/>
        <v>0</v>
      </c>
      <c r="G146" s="11">
        <f t="shared" si="39"/>
        <v>0</v>
      </c>
    </row>
    <row r="147" spans="1:7" x14ac:dyDescent="0.3">
      <c r="A147" s="13" t="s">
        <v>75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f>D147-E147</f>
        <v>0</v>
      </c>
    </row>
    <row r="148" spans="1:7" x14ac:dyDescent="0.3">
      <c r="A148" s="13" t="s">
        <v>76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f t="shared" ref="G148:G149" si="40">D148-E148</f>
        <v>0</v>
      </c>
    </row>
    <row r="149" spans="1:7" x14ac:dyDescent="0.3">
      <c r="A149" s="13" t="s">
        <v>77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f t="shared" si="40"/>
        <v>0</v>
      </c>
    </row>
    <row r="150" spans="1:7" x14ac:dyDescent="0.3">
      <c r="A150" s="12" t="s">
        <v>78</v>
      </c>
      <c r="B150" s="11">
        <f t="shared" ref="B150:G150" si="41">SUM(B151:B157)</f>
        <v>0</v>
      </c>
      <c r="C150" s="11">
        <f t="shared" si="41"/>
        <v>0</v>
      </c>
      <c r="D150" s="11">
        <f t="shared" si="41"/>
        <v>0</v>
      </c>
      <c r="E150" s="11">
        <f t="shared" si="41"/>
        <v>0</v>
      </c>
      <c r="F150" s="11">
        <f t="shared" si="41"/>
        <v>0</v>
      </c>
      <c r="G150" s="11">
        <f t="shared" si="41"/>
        <v>0</v>
      </c>
    </row>
    <row r="151" spans="1:7" x14ac:dyDescent="0.3">
      <c r="A151" s="13" t="s">
        <v>79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f>D151-E151</f>
        <v>0</v>
      </c>
    </row>
    <row r="152" spans="1:7" x14ac:dyDescent="0.3">
      <c r="A152" s="13" t="s">
        <v>80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f t="shared" ref="G152:G157" si="42">D152-E152</f>
        <v>0</v>
      </c>
    </row>
    <row r="153" spans="1:7" x14ac:dyDescent="0.3">
      <c r="A153" s="13" t="s">
        <v>81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f t="shared" si="42"/>
        <v>0</v>
      </c>
    </row>
    <row r="154" spans="1:7" x14ac:dyDescent="0.3">
      <c r="A154" s="17" t="s">
        <v>82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f t="shared" si="42"/>
        <v>0</v>
      </c>
    </row>
    <row r="155" spans="1:7" x14ac:dyDescent="0.3">
      <c r="A155" s="13" t="s">
        <v>83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f t="shared" si="42"/>
        <v>0</v>
      </c>
    </row>
    <row r="156" spans="1:7" x14ac:dyDescent="0.3">
      <c r="A156" s="13" t="s">
        <v>84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f t="shared" si="42"/>
        <v>0</v>
      </c>
    </row>
    <row r="157" spans="1:7" x14ac:dyDescent="0.3">
      <c r="A157" s="13" t="s">
        <v>85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f t="shared" si="42"/>
        <v>0</v>
      </c>
    </row>
    <row r="158" spans="1:7" x14ac:dyDescent="0.3">
      <c r="A158" s="18"/>
      <c r="B158" s="19"/>
      <c r="C158" s="19"/>
      <c r="D158" s="19"/>
      <c r="E158" s="19"/>
      <c r="F158" s="19"/>
      <c r="G158" s="19"/>
    </row>
    <row r="159" spans="1:7" x14ac:dyDescent="0.3">
      <c r="A159" s="20" t="s">
        <v>87</v>
      </c>
      <c r="B159" s="21">
        <f t="shared" ref="B159:G159" si="43">B9+B84</f>
        <v>56571101</v>
      </c>
      <c r="C159" s="21">
        <f t="shared" si="43"/>
        <v>29241256</v>
      </c>
      <c r="D159" s="21">
        <f t="shared" si="43"/>
        <v>85812357</v>
      </c>
      <c r="E159" s="21">
        <f t="shared" si="43"/>
        <v>13779794.1</v>
      </c>
      <c r="F159" s="21">
        <f t="shared" si="43"/>
        <v>13349780.300000001</v>
      </c>
      <c r="G159" s="21">
        <f t="shared" si="43"/>
        <v>72032562.900000006</v>
      </c>
    </row>
    <row r="160" spans="1:7" x14ac:dyDescent="0.3">
      <c r="A160" s="22"/>
      <c r="B160" s="23"/>
      <c r="C160" s="23"/>
      <c r="D160" s="23"/>
      <c r="E160" s="23"/>
      <c r="F160" s="23"/>
      <c r="G160" s="23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rintOptions horizontalCentered="1"/>
  <pageMargins left="0.11811023622047245" right="0.11811023622047245" top="0.35433070866141736" bottom="0.74803149606299213" header="0.31496062992125984" footer="0.31496062992125984"/>
  <pageSetup scale="65" orientation="portrait" r:id="rId1"/>
  <headerFooter>
    <oddHeader>&amp;R&amp;P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6a</vt:lpstr>
      <vt:lpstr>'Formato 6a'!Títulos_a_imprimir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2023-04-28T18:30:49Z</dcterms:created>
  <dcterms:modified xsi:type="dcterms:W3CDTF">2023-04-28T18:31:24Z</dcterms:modified>
</cp:coreProperties>
</file>